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iorresourcesec-my.sharepoint.com/personal/ndimauro_seniorresourcesec_org/Documents/Desktop/"/>
    </mc:Choice>
  </mc:AlternateContent>
  <xr:revisionPtr revIDLastSave="0" documentId="8_{E12FF51B-503E-41B5-AFE9-DE34D6DC04B0}" xr6:coauthVersionLast="47" xr6:coauthVersionMax="47" xr10:uidLastSave="{00000000-0000-0000-0000-000000000000}"/>
  <bookViews>
    <workbookView xWindow="28680" yWindow="-120" windowWidth="29040" windowHeight="15720" xr2:uid="{1BBA8DC8-1279-4AE9-8602-9E3EC70AF4B4}"/>
  </bookViews>
  <sheets>
    <sheet name="Agency Info" sheetId="16" r:id="rId1"/>
    <sheet name="Personnel" sheetId="14" r:id="rId2"/>
    <sheet name="Expenses" sheetId="5" r:id="rId3"/>
    <sheet name="Revenue" sheetId="15" r:id="rId4"/>
    <sheet name="Service Targets" sheetId="18" r:id="rId5"/>
    <sheet name="Summary" sheetId="19" r:id="rId6"/>
  </sheets>
  <definedNames>
    <definedName name="_xlnm._FilterDatabase" localSheetId="1" hidden="1">Personnel!$B$4:$M$34</definedName>
    <definedName name="ANGRate">'Agency Info'!$J$8</definedName>
    <definedName name="Match">'Agency Info'!$J$7</definedName>
    <definedName name="Munis">Revenue!$B$120:$B$290</definedName>
    <definedName name="MuniTable">Revenue!$B$120:$C$290</definedName>
    <definedName name="_xlnm.Print_Area" localSheetId="2">Expenses!$A$1:$G$60</definedName>
    <definedName name="_xlnm.Print_Area" localSheetId="1">Personnel!$A$1:$M$45</definedName>
    <definedName name="_xlnm.Print_Area" localSheetId="3">Revenue!$A$1:$E$51</definedName>
    <definedName name="_xlnm.Print_Area" localSheetId="4">'Service Targets'!$A$1:$O$25</definedName>
    <definedName name="_xlnm.Print_Area" localSheetId="5">Summary!$A$1:$J$46</definedName>
    <definedName name="Weeks">'Agency Info'!$J$5</definedName>
    <definedName name="Years">'Agency Info'!$B$91:$C$91</definedName>
    <definedName name="YearsTable">'Agency Info'!$B$82:$C$85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4" l="1"/>
  <c r="R40" i="14"/>
  <c r="R39" i="14"/>
  <c r="R38" i="14"/>
  <c r="R37" i="14"/>
  <c r="R31" i="14"/>
  <c r="R30" i="14"/>
  <c r="R29" i="14"/>
  <c r="R28" i="14"/>
  <c r="R27" i="14"/>
  <c r="R26" i="14"/>
  <c r="R25" i="14"/>
  <c r="R24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Q31" i="14"/>
  <c r="Q30" i="14"/>
  <c r="Q29" i="14"/>
  <c r="Q33" i="14" s="1"/>
  <c r="Q28" i="14"/>
  <c r="Q27" i="14"/>
  <c r="Q26" i="14"/>
  <c r="Q25" i="14"/>
  <c r="Q24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P31" i="14"/>
  <c r="P30" i="14"/>
  <c r="P29" i="14"/>
  <c r="P28" i="14"/>
  <c r="P27" i="14"/>
  <c r="P26" i="14"/>
  <c r="P25" i="14"/>
  <c r="P24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33" i="14"/>
  <c r="G33" i="14"/>
  <c r="R33" i="14" l="1"/>
  <c r="E19" i="5" l="1"/>
  <c r="E41" i="5" l="1"/>
  <c r="F43" i="14"/>
  <c r="F33" i="14"/>
  <c r="F22" i="14"/>
  <c r="F35" i="14" l="1"/>
  <c r="C10" i="19" l="1"/>
  <c r="J7" i="16" l="1"/>
  <c r="E42" i="5"/>
  <c r="G42" i="5" s="1"/>
  <c r="E44" i="5"/>
  <c r="G44" i="5" s="1"/>
  <c r="E33" i="5"/>
  <c r="G33" i="5" s="1"/>
  <c r="E32" i="5"/>
  <c r="G32" i="5" s="1"/>
  <c r="E31" i="5"/>
  <c r="G31" i="5" s="1"/>
  <c r="B1" i="18"/>
  <c r="B1" i="15"/>
  <c r="B1" i="5"/>
  <c r="B1" i="14"/>
  <c r="J5" i="16"/>
  <c r="I10" i="19"/>
  <c r="D39" i="19"/>
  <c r="D38" i="19"/>
  <c r="D37" i="19"/>
  <c r="D36" i="19"/>
  <c r="D35" i="19"/>
  <c r="D34" i="19"/>
  <c r="I4" i="19"/>
  <c r="G4" i="19"/>
  <c r="D4" i="19"/>
  <c r="B34" i="19"/>
  <c r="C34" i="19"/>
  <c r="B35" i="19"/>
  <c r="C35" i="19"/>
  <c r="B36" i="19"/>
  <c r="C36" i="19"/>
  <c r="G36" i="19" s="1"/>
  <c r="B37" i="19"/>
  <c r="C37" i="19"/>
  <c r="G37" i="19" s="1"/>
  <c r="B38" i="19"/>
  <c r="C38" i="19"/>
  <c r="I38" i="19" s="1"/>
  <c r="B39" i="19"/>
  <c r="C39" i="19"/>
  <c r="H44" i="19"/>
  <c r="B44" i="19"/>
  <c r="H17" i="19"/>
  <c r="H16" i="19"/>
  <c r="C8" i="19"/>
  <c r="C7" i="19"/>
  <c r="D40" i="19" l="1"/>
  <c r="J41" i="14"/>
  <c r="I31" i="14"/>
  <c r="I29" i="14"/>
  <c r="J24" i="14"/>
  <c r="M24" i="14" s="1"/>
  <c r="I17" i="14"/>
  <c r="I12" i="14"/>
  <c r="I10" i="14"/>
  <c r="I7" i="14"/>
  <c r="J40" i="14"/>
  <c r="J30" i="14"/>
  <c r="M30" i="14" s="1"/>
  <c r="I24" i="14"/>
  <c r="J18" i="14"/>
  <c r="M18" i="14" s="1"/>
  <c r="J16" i="14"/>
  <c r="M16" i="14" s="1"/>
  <c r="J14" i="14"/>
  <c r="M14" i="14" s="1"/>
  <c r="J9" i="14"/>
  <c r="M9" i="14" s="1"/>
  <c r="I6" i="14"/>
  <c r="I20" i="14"/>
  <c r="J15" i="14"/>
  <c r="M15" i="14" s="1"/>
  <c r="J11" i="14"/>
  <c r="M11" i="14" s="1"/>
  <c r="J25" i="14"/>
  <c r="M25" i="14" s="1"/>
  <c r="I13" i="14"/>
  <c r="J31" i="14"/>
  <c r="M31" i="14" s="1"/>
  <c r="I25" i="14"/>
  <c r="J17" i="14"/>
  <c r="M17" i="14" s="1"/>
  <c r="J10" i="14"/>
  <c r="M10" i="14" s="1"/>
  <c r="J28" i="14"/>
  <c r="M28" i="14" s="1"/>
  <c r="J27" i="14"/>
  <c r="M27" i="14" s="1"/>
  <c r="I8" i="14"/>
  <c r="J29" i="14"/>
  <c r="M29" i="14" s="1"/>
  <c r="I27" i="14"/>
  <c r="I19" i="14"/>
  <c r="J7" i="14"/>
  <c r="J39" i="14"/>
  <c r="I30" i="14"/>
  <c r="I28" i="14"/>
  <c r="J26" i="14"/>
  <c r="M26" i="14" s="1"/>
  <c r="J20" i="14"/>
  <c r="M20" i="14" s="1"/>
  <c r="I18" i="14"/>
  <c r="I16" i="14"/>
  <c r="I14" i="14"/>
  <c r="I9" i="14"/>
  <c r="J6" i="14"/>
  <c r="J38" i="14"/>
  <c r="I26" i="14"/>
  <c r="J13" i="14"/>
  <c r="M13" i="14" s="1"/>
  <c r="J8" i="14"/>
  <c r="M8" i="14" s="1"/>
  <c r="J37" i="14"/>
  <c r="J19" i="14"/>
  <c r="M19" i="14" s="1"/>
  <c r="I15" i="14"/>
  <c r="I11" i="14"/>
  <c r="J12" i="14"/>
  <c r="M12" i="14" s="1"/>
  <c r="C28" i="19"/>
  <c r="I36" i="19"/>
  <c r="I37" i="19"/>
  <c r="G38" i="19"/>
  <c r="C40" i="19"/>
  <c r="M6" i="14" l="1"/>
  <c r="Q6" i="14" s="1"/>
  <c r="M7" i="14"/>
  <c r="Q7" i="14" s="1"/>
  <c r="L9" i="14"/>
  <c r="N9" i="14" s="1"/>
  <c r="K9" i="14"/>
  <c r="L6" i="14"/>
  <c r="K6" i="14"/>
  <c r="L16" i="14"/>
  <c r="N16" i="14" s="1"/>
  <c r="K16" i="14"/>
  <c r="L18" i="14"/>
  <c r="N18" i="14" s="1"/>
  <c r="K18" i="14"/>
  <c r="L28" i="14"/>
  <c r="N28" i="14" s="1"/>
  <c r="K28" i="14"/>
  <c r="L7" i="14"/>
  <c r="K7" i="14"/>
  <c r="L29" i="14"/>
  <c r="N29" i="14" s="1"/>
  <c r="K29" i="14"/>
  <c r="L25" i="14"/>
  <c r="N25" i="14" s="1"/>
  <c r="K25" i="14"/>
  <c r="L13" i="14"/>
  <c r="N13" i="14" s="1"/>
  <c r="K13" i="14"/>
  <c r="L19" i="14"/>
  <c r="N19" i="14" s="1"/>
  <c r="K19" i="14"/>
  <c r="L10" i="14"/>
  <c r="N10" i="14" s="1"/>
  <c r="K10" i="14"/>
  <c r="L8" i="14"/>
  <c r="N8" i="14" s="1"/>
  <c r="K8" i="14"/>
  <c r="L26" i="14"/>
  <c r="N26" i="14" s="1"/>
  <c r="K26" i="14"/>
  <c r="L20" i="14"/>
  <c r="N20" i="14" s="1"/>
  <c r="K20" i="14"/>
  <c r="L14" i="14"/>
  <c r="N14" i="14" s="1"/>
  <c r="K14" i="14"/>
  <c r="L24" i="14"/>
  <c r="K24" i="14"/>
  <c r="L30" i="14"/>
  <c r="N30" i="14" s="1"/>
  <c r="K30" i="14"/>
  <c r="L27" i="14"/>
  <c r="N27" i="14" s="1"/>
  <c r="K27" i="14"/>
  <c r="L12" i="14"/>
  <c r="N12" i="14" s="1"/>
  <c r="K12" i="14"/>
  <c r="L17" i="14"/>
  <c r="N17" i="14" s="1"/>
  <c r="K17" i="14"/>
  <c r="L11" i="14"/>
  <c r="N11" i="14" s="1"/>
  <c r="K11" i="14"/>
  <c r="L31" i="14"/>
  <c r="N31" i="14" s="1"/>
  <c r="K31" i="14"/>
  <c r="L15" i="14"/>
  <c r="N15" i="14" s="1"/>
  <c r="K15" i="14"/>
  <c r="M33" i="14"/>
  <c r="D40" i="5" s="1"/>
  <c r="D15" i="15"/>
  <c r="D26" i="19" s="1"/>
  <c r="D27" i="15"/>
  <c r="H18" i="19" s="1"/>
  <c r="D37" i="15"/>
  <c r="H19" i="19" s="1"/>
  <c r="N6" i="14" l="1"/>
  <c r="M22" i="14"/>
  <c r="M35" i="14" s="1"/>
  <c r="N7" i="14"/>
  <c r="P6" i="14"/>
  <c r="R6" i="14" s="1"/>
  <c r="P7" i="14"/>
  <c r="R7" i="14" s="1"/>
  <c r="Q22" i="14"/>
  <c r="Q35" i="14" s="1"/>
  <c r="K22" i="14"/>
  <c r="L22" i="14"/>
  <c r="C7" i="5" s="1"/>
  <c r="L33" i="14"/>
  <c r="C40" i="5" s="1"/>
  <c r="E40" i="5" s="1"/>
  <c r="N24" i="14"/>
  <c r="N33" i="14" s="1"/>
  <c r="K33" i="14"/>
  <c r="G19" i="5"/>
  <c r="N22" i="14" l="1"/>
  <c r="G22" i="14" s="1"/>
  <c r="D7" i="5"/>
  <c r="E7" i="5" s="1"/>
  <c r="R22" i="14"/>
  <c r="R35" i="14" s="1"/>
  <c r="P22" i="14"/>
  <c r="P35" i="14" s="1"/>
  <c r="L35" i="14"/>
  <c r="E53" i="5"/>
  <c r="E52" i="5"/>
  <c r="E51" i="5"/>
  <c r="E50" i="5"/>
  <c r="G50" i="5" s="1"/>
  <c r="E48" i="5"/>
  <c r="E47" i="5"/>
  <c r="E46" i="5"/>
  <c r="E45" i="5"/>
  <c r="E43" i="5"/>
  <c r="E30" i="5"/>
  <c r="E29" i="5"/>
  <c r="E28" i="5"/>
  <c r="E26" i="5"/>
  <c r="E25" i="5"/>
  <c r="E24" i="5"/>
  <c r="E23" i="5"/>
  <c r="E22" i="5"/>
  <c r="E21" i="5"/>
  <c r="E20" i="5"/>
  <c r="E18" i="5"/>
  <c r="E17" i="5"/>
  <c r="E15" i="5"/>
  <c r="E13" i="5"/>
  <c r="E12" i="5"/>
  <c r="E11" i="5"/>
  <c r="E10" i="5"/>
  <c r="G10" i="5" s="1"/>
  <c r="E9" i="5"/>
  <c r="N35" i="14" l="1"/>
  <c r="C17" i="19"/>
  <c r="C18" i="19"/>
  <c r="G15" i="5"/>
  <c r="C19" i="19"/>
  <c r="G18" i="5"/>
  <c r="C25" i="15"/>
  <c r="C24" i="15"/>
  <c r="C23" i="15"/>
  <c r="C22" i="15"/>
  <c r="C21" i="15"/>
  <c r="C20" i="15"/>
  <c r="C19" i="15"/>
  <c r="C18" i="15"/>
  <c r="I43" i="14"/>
  <c r="G48" i="5" l="1"/>
  <c r="G47" i="5"/>
  <c r="G46" i="5"/>
  <c r="G45" i="5"/>
  <c r="G43" i="5"/>
  <c r="E33" i="14"/>
  <c r="G36" i="5"/>
  <c r="G34" i="5"/>
  <c r="G30" i="5"/>
  <c r="G29" i="5"/>
  <c r="G28" i="5"/>
  <c r="G27" i="5"/>
  <c r="G26" i="5"/>
  <c r="G25" i="5"/>
  <c r="G24" i="5"/>
  <c r="G23" i="5"/>
  <c r="G22" i="5"/>
  <c r="G21" i="5"/>
  <c r="G20" i="5"/>
  <c r="E22" i="14" l="1"/>
  <c r="E35" i="14" s="1"/>
  <c r="G53" i="5" l="1"/>
  <c r="G52" i="5"/>
  <c r="G51" i="5"/>
  <c r="G41" i="5"/>
  <c r="G17" i="5"/>
  <c r="J43" i="14" l="1"/>
  <c r="D40" i="15" s="1"/>
  <c r="D47" i="15" s="1"/>
  <c r="H20" i="19" l="1"/>
  <c r="D29" i="19"/>
  <c r="D49" i="15"/>
  <c r="D35" i="5"/>
  <c r="E35" i="5" s="1"/>
  <c r="C20" i="19" s="1"/>
  <c r="I22" i="14" l="1"/>
  <c r="J33" i="14"/>
  <c r="D39" i="5" s="1"/>
  <c r="I33" i="14"/>
  <c r="C39" i="5" s="1"/>
  <c r="C6" i="5" l="1"/>
  <c r="C37" i="5" s="1"/>
  <c r="E39" i="5"/>
  <c r="E55" i="5" s="1"/>
  <c r="C21" i="19" s="1"/>
  <c r="J22" i="14"/>
  <c r="D6" i="5" s="1"/>
  <c r="I35" i="14"/>
  <c r="K35" i="14" l="1"/>
  <c r="D55" i="5"/>
  <c r="C55" i="5"/>
  <c r="J35" i="14"/>
  <c r="E6" i="5"/>
  <c r="C16" i="19" s="1"/>
  <c r="C22" i="19" s="1"/>
  <c r="D25" i="19" s="1"/>
  <c r="G35" i="14" l="1"/>
  <c r="B16" i="19" s="1"/>
  <c r="F37" i="19"/>
  <c r="F39" i="19"/>
  <c r="G39" i="19" s="1"/>
  <c r="F36" i="19"/>
  <c r="F35" i="19"/>
  <c r="F38" i="19"/>
  <c r="F34" i="19"/>
  <c r="D18" i="19"/>
  <c r="D17" i="19"/>
  <c r="D16" i="19"/>
  <c r="D21" i="19"/>
  <c r="D22" i="19" s="1"/>
  <c r="D20" i="19"/>
  <c r="D19" i="19"/>
  <c r="C58" i="5"/>
  <c r="H21" i="19" s="1"/>
  <c r="F40" i="19" l="1"/>
  <c r="C56" i="5"/>
  <c r="E37" i="5" l="1"/>
  <c r="E58" i="5" s="1"/>
  <c r="G9" i="5"/>
  <c r="G11" i="5"/>
  <c r="G12" i="5"/>
  <c r="G13" i="5"/>
  <c r="D37" i="5"/>
  <c r="E56" i="5" l="1"/>
  <c r="G56" i="5" s="1"/>
  <c r="M17" i="19"/>
  <c r="D58" i="5"/>
  <c r="H22" i="19" l="1"/>
  <c r="D56" i="5"/>
  <c r="I19" i="19" l="1"/>
  <c r="I18" i="19"/>
  <c r="I17" i="19"/>
  <c r="I16" i="19"/>
  <c r="I21" i="19"/>
  <c r="I20" i="19"/>
  <c r="M18" i="19"/>
  <c r="H24" i="19"/>
  <c r="I24" i="19" s="1"/>
  <c r="C11" i="19"/>
  <c r="D11" i="19" s="1"/>
  <c r="D27" i="19" l="1"/>
  <c r="C29" i="19" s="1"/>
  <c r="I8" i="19"/>
  <c r="I11" i="19" s="1"/>
  <c r="H11" i="19" s="1"/>
  <c r="H34" i="19"/>
  <c r="H39" i="19"/>
  <c r="I39" i="19" s="1"/>
  <c r="H36" i="19"/>
  <c r="H37" i="19"/>
  <c r="H35" i="19"/>
  <c r="I35" i="19" s="1"/>
  <c r="H38" i="19"/>
  <c r="I34" i="19" l="1"/>
  <c r="H40" i="19"/>
  <c r="G34" i="19"/>
  <c r="D28" i="19"/>
  <c r="D30" i="19" s="1"/>
  <c r="C30" i="19" s="1"/>
  <c r="D51" i="15" s="1"/>
  <c r="G35" i="19"/>
</calcChain>
</file>

<file path=xl/sharedStrings.xml><?xml version="1.0" encoding="utf-8"?>
<sst xmlns="http://schemas.openxmlformats.org/spreadsheetml/2006/main" count="685" uniqueCount="402">
  <si>
    <t>Total</t>
  </si>
  <si>
    <t>Description</t>
  </si>
  <si>
    <t>Membership</t>
  </si>
  <si>
    <t>Printing &amp; Publications</t>
  </si>
  <si>
    <t>Utilities</t>
  </si>
  <si>
    <t>Volunteer Recognition/Training</t>
  </si>
  <si>
    <t>Client Contributions</t>
  </si>
  <si>
    <t>Municipal Support</t>
  </si>
  <si>
    <t>BUDGET WORKSHEET</t>
  </si>
  <si>
    <t>Start Date</t>
  </si>
  <si>
    <t>End Date</t>
  </si>
  <si>
    <t>Weeks</t>
  </si>
  <si>
    <t>Admin &amp; General</t>
  </si>
  <si>
    <t>Match Requirement</t>
  </si>
  <si>
    <t>Match Status</t>
  </si>
  <si>
    <t>DIRECT STAFF</t>
  </si>
  <si>
    <t>Hourly</t>
  </si>
  <si>
    <t>Rate</t>
  </si>
  <si>
    <t>Fringe%</t>
  </si>
  <si>
    <t xml:space="preserve"> </t>
  </si>
  <si>
    <t>Allocation</t>
  </si>
  <si>
    <t>Rent</t>
  </si>
  <si>
    <t>Facility Maintenance</t>
  </si>
  <si>
    <t>Equipment Expenses</t>
  </si>
  <si>
    <t>Match Type</t>
  </si>
  <si>
    <t>Matching</t>
  </si>
  <si>
    <t>Non-Matching</t>
  </si>
  <si>
    <t>Volunteer Support In-Kind</t>
  </si>
  <si>
    <t>Host Site In-Kind Space</t>
  </si>
  <si>
    <t>Other Non-Cash Support (describe)</t>
  </si>
  <si>
    <t>SUB-TOTAL NON-CASH MATCH</t>
  </si>
  <si>
    <t>TOTAL REVENUE</t>
  </si>
  <si>
    <t>Personnel Worksheet</t>
  </si>
  <si>
    <t>Expense Worksheet</t>
  </si>
  <si>
    <t>Revenue Worksheet</t>
  </si>
  <si>
    <t>Position Title</t>
  </si>
  <si>
    <t>Enter Organization Name into cell C4.</t>
  </si>
  <si>
    <t>Enter Program Name into cell C5.</t>
  </si>
  <si>
    <t>Other Expenses (Describe)</t>
  </si>
  <si>
    <t>Accounting Audit &amp; Finance</t>
  </si>
  <si>
    <t>INSTRUCTIONS</t>
  </si>
  <si>
    <t>Enter Direct Staff Position Titles:</t>
  </si>
  <si>
    <t>Enter Hours per week:</t>
  </si>
  <si>
    <t>Enter Hourly Rate:</t>
  </si>
  <si>
    <r>
      <t xml:space="preserve">Enter the hourly rate for each position </t>
    </r>
    <r>
      <rPr>
        <b/>
        <sz val="11"/>
        <color rgb="FFC00000"/>
        <rFont val="Calibri"/>
        <family val="2"/>
      </rPr>
      <t>(use the hourly rate even if the position is paid on a salaried basis)</t>
    </r>
    <r>
      <rPr>
        <sz val="11"/>
        <color theme="1"/>
        <rFont val="Calibri"/>
        <family val="2"/>
      </rPr>
      <t>.</t>
    </r>
  </si>
  <si>
    <t>Enter Fringe Percentage:</t>
  </si>
  <si>
    <t>Title</t>
  </si>
  <si>
    <t>Line Description</t>
  </si>
  <si>
    <t>TITLE III GRANT APPLICATION</t>
  </si>
  <si>
    <t>TOTAL VOLUNTEERS</t>
  </si>
  <si>
    <t>N/A</t>
  </si>
  <si>
    <t>Other Sources</t>
  </si>
  <si>
    <t>ADMIN STAFF</t>
  </si>
  <si>
    <t>ADMIN &amp; GENERAL COSTS</t>
  </si>
  <si>
    <t>TOTAL ADMIN &amp; GENERAL</t>
  </si>
  <si>
    <t>TOTAL PROGRAM COSTS</t>
  </si>
  <si>
    <t>TOTAL DIRECT COSTS</t>
  </si>
  <si>
    <t>Data Processing (Payroll Fees)</t>
  </si>
  <si>
    <t>Housekeeping Supplies</t>
  </si>
  <si>
    <t>Office Supplies (Direct)</t>
  </si>
  <si>
    <t>Employee Travel</t>
  </si>
  <si>
    <t>TOTAL STAFF</t>
  </si>
  <si>
    <t>TOTAL DIRECT STAFF</t>
  </si>
  <si>
    <t>Program</t>
  </si>
  <si>
    <t>Cost of allocated Office Space (Rent/Util/Maint/Ins)</t>
  </si>
  <si>
    <t>Admin Staff Communications</t>
  </si>
  <si>
    <t>General Office Supplies/Printing</t>
  </si>
  <si>
    <t>ADMIN COST %</t>
  </si>
  <si>
    <t>NON-FEDERAL IN-KIND MATCH</t>
  </si>
  <si>
    <t>TOTAL NON-MATCHING REVENUE</t>
  </si>
  <si>
    <t>Direct Staff (Salary &amp; Fringe)</t>
  </si>
  <si>
    <t>PROGRAM EXPENSES</t>
  </si>
  <si>
    <t>SUPPORTING REVENUE</t>
  </si>
  <si>
    <t>TOTAL</t>
  </si>
  <si>
    <t>Date</t>
  </si>
  <si>
    <t>Units of Service</t>
  </si>
  <si>
    <t>Use the following definitions:</t>
  </si>
  <si>
    <t>SERVICE TARGETS</t>
  </si>
  <si>
    <t>Minority</t>
  </si>
  <si>
    <t>Severely Disabled</t>
  </si>
  <si>
    <t xml:space="preserve"> At Risk of Institutionalization</t>
  </si>
  <si>
    <t>Low Income</t>
  </si>
  <si>
    <t>Rural</t>
  </si>
  <si>
    <t>Limited English</t>
  </si>
  <si>
    <t>Low Income Minority</t>
  </si>
  <si>
    <r>
      <rPr>
        <b/>
        <sz val="11"/>
        <rFont val="Calibri"/>
        <family val="2"/>
      </rPr>
      <t>SERVICE NAME</t>
    </r>
    <r>
      <rPr>
        <sz val="10"/>
        <rFont val="Calibri"/>
        <family val="2"/>
      </rPr>
      <t xml:space="preserve"> </t>
    </r>
    <r>
      <rPr>
        <sz val="8"/>
        <rFont val="Calibri"/>
        <family val="2"/>
      </rPr>
      <t>(Refer to Reference Material for Service Name)</t>
    </r>
  </si>
  <si>
    <r>
      <rPr>
        <b/>
        <sz val="11"/>
        <color theme="1"/>
        <rFont val="Calibri"/>
        <family val="2"/>
      </rPr>
      <t xml:space="preserve">Low Income: </t>
    </r>
    <r>
      <rPr>
        <sz val="11"/>
        <color theme="1"/>
        <rFont val="Calibri"/>
        <family val="2"/>
      </rPr>
      <t xml:space="preserve">  All clients 100% or below poverty line.</t>
    </r>
  </si>
  <si>
    <r>
      <rPr>
        <b/>
        <sz val="11"/>
        <color theme="1"/>
        <rFont val="Calibri"/>
        <family val="2"/>
      </rPr>
      <t>Minority:</t>
    </r>
    <r>
      <rPr>
        <sz val="11"/>
        <color theme="1"/>
        <rFont val="Calibri"/>
        <family val="2"/>
      </rPr>
      <t xml:space="preserve">   African American/Black, Hispanic/Latino, Native American, Asian American, and Pacific Islander</t>
    </r>
  </si>
  <si>
    <r>
      <rPr>
        <b/>
        <sz val="11"/>
        <color theme="1"/>
        <rFont val="Calibri"/>
        <family val="2"/>
      </rPr>
      <t>Low Income Minority:</t>
    </r>
    <r>
      <rPr>
        <sz val="11"/>
        <color theme="1"/>
        <rFont val="Calibri"/>
        <family val="2"/>
      </rPr>
      <t xml:space="preserve">  All Minority clients 100% or below poverty line</t>
    </r>
  </si>
  <si>
    <t>Near Poor</t>
  </si>
  <si>
    <r>
      <rPr>
        <b/>
        <sz val="11"/>
        <color theme="1"/>
        <rFont val="Calibri"/>
        <family val="2"/>
      </rPr>
      <t>Near Poor:</t>
    </r>
    <r>
      <rPr>
        <sz val="11"/>
        <color theme="1"/>
        <rFont val="Calibri"/>
        <family val="2"/>
      </rPr>
      <t xml:space="preserve">  All clients at or below 150% of poverty</t>
    </r>
  </si>
  <si>
    <r>
      <rPr>
        <b/>
        <sz val="11"/>
        <color theme="1"/>
        <rFont val="Calibri"/>
        <family val="2"/>
      </rPr>
      <t>Rural:</t>
    </r>
    <r>
      <rPr>
        <sz val="11"/>
        <color theme="1"/>
        <rFont val="Calibri"/>
        <family val="2"/>
      </rPr>
      <t xml:space="preserve">  Encompasses all population, housing, and territory not included within an urban area.  (See page 5 of application for rural towns)</t>
    </r>
  </si>
  <si>
    <r>
      <rPr>
        <b/>
        <sz val="11"/>
        <color theme="1"/>
        <rFont val="Calibri"/>
        <family val="2"/>
      </rPr>
      <t>Limited English Proficiency:</t>
    </r>
    <r>
      <rPr>
        <sz val="11"/>
        <color theme="1"/>
        <rFont val="Calibri"/>
        <family val="2"/>
      </rPr>
      <t xml:space="preserve">  Individuals who do not speak English as their primary language and who have a limited ability to read, speak, write, or understand English, can be limited English proficient, or "LEP".  These individuals may be entitled to language assistance with respect to a particular type of service, benefit, or encounter</t>
    </r>
  </si>
  <si>
    <r>
      <rPr>
        <b/>
        <sz val="11"/>
        <color theme="1"/>
        <rFont val="Calibri"/>
        <family val="2"/>
      </rPr>
      <t>Severely Disabled:</t>
    </r>
    <r>
      <rPr>
        <sz val="11"/>
        <color theme="1"/>
        <rFont val="Calibri"/>
        <family val="2"/>
      </rPr>
      <t xml:space="preserve">  All clients with reported need for assistance with 3 or more ADL's</t>
    </r>
  </si>
  <si>
    <r>
      <rPr>
        <b/>
        <sz val="11"/>
        <color theme="1"/>
        <rFont val="Calibri"/>
        <family val="2"/>
      </rPr>
      <t>At Risk of Institutionalization:</t>
    </r>
    <r>
      <rPr>
        <sz val="11"/>
        <color theme="1"/>
        <rFont val="Calibri"/>
        <family val="2"/>
      </rPr>
      <t xml:space="preserve">  All severely disabled clients who do not reside in nursing homes and lives alone or is below 100% FPL or over 80</t>
    </r>
  </si>
  <si>
    <t>Alzheimer's &amp; Related Disorders</t>
  </si>
  <si>
    <r>
      <rPr>
        <b/>
        <sz val="11"/>
        <color theme="1"/>
        <rFont val="Calibri"/>
        <family val="2"/>
      </rPr>
      <t>Alzhiemer's &amp; Related Disorders:</t>
    </r>
    <r>
      <rPr>
        <sz val="11"/>
        <color theme="1"/>
        <rFont val="Calibri"/>
        <family val="2"/>
      </rPr>
      <t xml:space="preserve">  All clients with neurological or organic brain dysfunction</t>
    </r>
  </si>
  <si>
    <t>Unduplicated Total</t>
  </si>
  <si>
    <t>UNITS</t>
  </si>
  <si>
    <t>TITLE III COST</t>
  </si>
  <si>
    <t>PERSONNEL</t>
  </si>
  <si>
    <t>Unit of Measure</t>
  </si>
  <si>
    <t>TOTAL EXPENSES</t>
  </si>
  <si>
    <t>Submitted by (Name &amp; Title)</t>
  </si>
  <si>
    <t>COST PER UNIT</t>
  </si>
  <si>
    <t>Enter Organization Annual Operating Budget</t>
  </si>
  <si>
    <t>Enter Prior Year Award (If Applicable)</t>
  </si>
  <si>
    <t>Enter Provider Name</t>
  </si>
  <si>
    <t>Enter Program Name</t>
  </si>
  <si>
    <t>TITLE III GRANT APPLICATION- BUDGET TEMPLATE</t>
  </si>
  <si>
    <t>Submitted by</t>
  </si>
  <si>
    <t>A &amp; G Max</t>
  </si>
  <si>
    <t>Senior Resources operates on the Federal Fiscal Year. Prepare numbers based on revenue &amp; expenses incurred from October 1 thru September 30.</t>
  </si>
  <si>
    <t>Notes</t>
  </si>
  <si>
    <t>Applicants may include adminsitrative and general costs in their proposal. This will be capped off at 10%.</t>
  </si>
  <si>
    <t>Enter Prior year award (if applicable) into cell D8.</t>
  </si>
  <si>
    <t>Enter the overall Organization Annual Budget Amount into cell D7.</t>
  </si>
  <si>
    <t>Enter Administrative Staff Position Titles:</t>
  </si>
  <si>
    <t>Use this section for the allocated cost of Administrative staff.</t>
  </si>
  <si>
    <t>Examples of Admin Staff include: Executive Staff, clerical staff, bookkeeper/finance staff</t>
  </si>
  <si>
    <t>Enter Volunteer Position Titles:</t>
  </si>
  <si>
    <t>FACILTIIES &amp; EQUIPMENT</t>
  </si>
  <si>
    <t>OTHER DIRECT COSTS</t>
  </si>
  <si>
    <t>TOTAL ADMIN POSITIONS</t>
  </si>
  <si>
    <t>Postage (Direct)</t>
  </si>
  <si>
    <t>Communications (Including cell &amp; Internet access)</t>
  </si>
  <si>
    <t>Facilities &amp; Equip</t>
  </si>
  <si>
    <t>Other Direct Costs</t>
  </si>
  <si>
    <t>PROGRAM INCOME</t>
  </si>
  <si>
    <t>TOWN</t>
  </si>
  <si>
    <t>Type</t>
  </si>
  <si>
    <t>Andover</t>
  </si>
  <si>
    <t>Tolland</t>
  </si>
  <si>
    <t>Ansonia</t>
  </si>
  <si>
    <t>New Haven</t>
  </si>
  <si>
    <t>Ashford</t>
  </si>
  <si>
    <t>Windham</t>
  </si>
  <si>
    <t>Avon</t>
  </si>
  <si>
    <t>Hartford</t>
  </si>
  <si>
    <t>Barkhamsted</t>
  </si>
  <si>
    <t>Litchfield</t>
  </si>
  <si>
    <t>Beacon Falls</t>
  </si>
  <si>
    <t>Berlin</t>
  </si>
  <si>
    <t>Bethany</t>
  </si>
  <si>
    <t>Bethel</t>
  </si>
  <si>
    <t>Fairfield</t>
  </si>
  <si>
    <t>Bethlehem</t>
  </si>
  <si>
    <t>Bloomfield</t>
  </si>
  <si>
    <t>Bolton</t>
  </si>
  <si>
    <t>Bozrah</t>
  </si>
  <si>
    <t>New London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</si>
  <si>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</si>
  <si>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</si>
  <si>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</si>
  <si>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</si>
  <si>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</si>
  <si>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</si>
  <si>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</si>
  <si>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</si>
  <si>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</si>
  <si>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</si>
  <si>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</si>
  <si>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</si>
  <si>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</si>
  <si>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</si>
  <si>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</si>
  <si>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</si>
  <si>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</si>
  <si>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</si>
  <si>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</si>
  <si>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</si>
  <si>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</si>
  <si>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</si>
  <si>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</si>
  <si>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</si>
  <si>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</si>
  <si>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</si>
  <si>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</si>
  <si>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</si>
  <si>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</si>
  <si>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</si>
  <si>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</si>
  <si>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</si>
  <si>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</si>
  <si>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</si>
  <si>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</si>
  <si>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</si>
  <si>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</si>
  <si>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</si>
  <si>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</si>
  <si>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</si>
  <si>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</si>
  <si>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</si>
  <si>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</si>
  <si>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</si>
  <si>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</si>
  <si>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</si>
  <si>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</si>
  <si>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</si>
  <si>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</si>
  <si>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</si>
  <si>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</si>
  <si>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</si>
  <si>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</si>
  <si>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</si>
  <si>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</si>
  <si>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</si>
  <si>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</si>
  <si>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</si>
  <si>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</si>
  <si>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</si>
  <si>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</si>
  <si>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</si>
  <si>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</si>
  <si>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</si>
  <si>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</si>
  <si>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</si>
  <si>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</si>
  <si>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</si>
  <si>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</si>
  <si>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</si>
  <si>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</si>
  <si>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</si>
  <si>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</si>
  <si>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</si>
  <si>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</si>
  <si>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</si>
  <si>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</si>
  <si>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</si>
  <si>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</si>
  <si>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</si>
  <si>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</si>
  <si>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</si>
  <si>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</si>
  <si>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</si>
  <si>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</si>
  <si>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</si>
  <si>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</si>
  <si>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</si>
  <si>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</si>
  <si>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</si>
  <si>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</si>
  <si>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</si>
  <si>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</si>
  <si>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</si>
  <si>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</si>
  <si>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</si>
  <si>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</si>
  <si>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</si>
  <si>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</si>
  <si>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</si>
  <si>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</si>
  <si>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</si>
  <si>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</si>
  <si>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</si>
  <si>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</si>
  <si>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</si>
  <si>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</si>
  <si>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</si>
  <si>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</si>
  <si>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</si>
  <si>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</si>
  <si>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</si>
  <si>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</si>
  <si>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</si>
  <si>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</si>
  <si>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</si>
  <si>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</si>
  <si>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</si>
  <si>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</si>
  <si>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</si>
  <si>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</si>
  <si>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</si>
  <si>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</si>
  <si>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</si>
  <si>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</si>
  <si>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</si>
  <si>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</si>
  <si>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</si>
  <si>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</si>
  <si>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</si>
  <si>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</si>
  <si>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</si>
  <si>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</si>
  <si>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</si>
  <si>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</si>
  <si>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</si>
  <si>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</si>
  <si>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</si>
  <si>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</si>
  <si>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</si>
  <si>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</si>
  <si>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</si>
  <si>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</si>
  <si>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Windsor</t>
  </si>
  <si>
    <t>Windsor Locks</t>
  </si>
  <si>
    <t>Wolcott</t>
  </si>
  <si>
    <t>Woodbridge</t>
  </si>
  <si>
    <t>Woodbury</t>
  </si>
  <si>
    <t>Woodstock</t>
  </si>
  <si>
    <t>TOTAL MUNICIPAL SUPPORT</t>
  </si>
  <si>
    <t>Vehicle Costs</t>
  </si>
  <si>
    <t>MUNICIPAL SUPPORT (List Below)</t>
  </si>
  <si>
    <t>TOTAL SUPPORTING REVENUE</t>
  </si>
  <si>
    <t>Contractual Services</t>
  </si>
  <si>
    <t>In-Kind Support</t>
  </si>
  <si>
    <t>Title III</t>
  </si>
  <si>
    <t>VOLUNTEER PERSONNEL (Unpaid In-Kind Staff)</t>
  </si>
  <si>
    <t>VEHICLE &amp; DELIVERY</t>
  </si>
  <si>
    <t>Other Cash (List- Includes Federal Sources)</t>
  </si>
  <si>
    <t>NON-FEDERAL CASH MATCH</t>
  </si>
  <si>
    <t>TOTAL NON-FEDERAL CASH MATCH</t>
  </si>
  <si>
    <t>Other Cash (Including Federal)</t>
  </si>
  <si>
    <t>Other Non-Federal Cash</t>
  </si>
  <si>
    <t>Years funded by Title III Grants</t>
  </si>
  <si>
    <t>BUDGET SUMMARY</t>
  </si>
  <si>
    <t>NET COST TO TITLE III</t>
  </si>
  <si>
    <t>MATCH CALCULATION</t>
  </si>
  <si>
    <t>Less Non-Matching Income</t>
  </si>
  <si>
    <t>Total Program expenses</t>
  </si>
  <si>
    <t>Net Program Expenses</t>
  </si>
  <si>
    <t>thru</t>
  </si>
  <si>
    <t>FISCAL YEAR 2026</t>
  </si>
  <si>
    <t>EXPENSES</t>
  </si>
  <si>
    <t>CLIENTS</t>
  </si>
  <si>
    <t>SERVICE</t>
  </si>
  <si>
    <t>Title III Request</t>
  </si>
  <si>
    <t>% of Total</t>
  </si>
  <si>
    <t>Required Match</t>
  </si>
  <si>
    <t>Actual Match</t>
  </si>
  <si>
    <t>Annual Operating Budget:</t>
  </si>
  <si>
    <t>Program Budget:</t>
  </si>
  <si>
    <t>Prior Year Award (If Applicable):</t>
  </si>
  <si>
    <t>In-Kind Expenses</t>
  </si>
  <si>
    <t>In-Kind Expenses (Including Personnel)</t>
  </si>
  <si>
    <t>VOLUNTEER &amp; IN-KIND EXPENSES</t>
  </si>
  <si>
    <t>Exp Check</t>
  </si>
  <si>
    <t>Rev Check</t>
  </si>
  <si>
    <t>NET EXPENSE</t>
  </si>
  <si>
    <t>Enter the name of the person preparing and submitting the budget form into cell G4.</t>
  </si>
  <si>
    <t>Enter the Title of the person preparing and submitting the budget form into cell G5.</t>
  </si>
  <si>
    <t>Enter the Date of the budget form in cell G6.</t>
  </si>
  <si>
    <t>New Applicants: 15%</t>
  </si>
  <si>
    <t>Applicants in their second year of funding: 20%</t>
  </si>
  <si>
    <t>Applicants in their third year of funding: 25%</t>
  </si>
  <si>
    <t>More than three years of funding: 25%</t>
  </si>
  <si>
    <t>Use this section to identify personnel who are directly involved in providing the services.</t>
  </si>
  <si>
    <t>This should include program managers and/or coordinators.</t>
  </si>
  <si>
    <t>Volunteer staff are individuals who provide professional services to the program for no cost.</t>
  </si>
  <si>
    <t>Examples can include pro-bono attorneys, counselors, CPA's</t>
  </si>
  <si>
    <r>
      <t>This is expressed as a percentage of wages. Enter the fringe</t>
    </r>
    <r>
      <rPr>
        <b/>
        <sz val="11"/>
        <color rgb="FFC00000"/>
        <rFont val="Calibri"/>
        <family val="2"/>
      </rPr>
      <t xml:space="preserve"> percentage</t>
    </r>
    <r>
      <rPr>
        <sz val="11"/>
        <color theme="1"/>
        <rFont val="Calibri"/>
        <family val="2"/>
      </rPr>
      <t xml:space="preserve"> for each postion title. </t>
    </r>
  </si>
  <si>
    <t>From Revenue Tab</t>
  </si>
  <si>
    <t>From Personnel Tab</t>
  </si>
  <si>
    <t>Administrative Staff</t>
  </si>
  <si>
    <t>For each expense line item, enter the amounts included in the Title III request into column C.</t>
  </si>
  <si>
    <t>Enter the amounts covered by other funding sources into column D.</t>
  </si>
  <si>
    <t>Column E will calculate the total amount for the line item for the budget period.</t>
  </si>
  <si>
    <t>Enter Direct Costs</t>
  </si>
  <si>
    <t>IT Support</t>
  </si>
  <si>
    <t>Professional Dues &amp; Subscriptions</t>
  </si>
  <si>
    <t>Enter Administrative Costs</t>
  </si>
  <si>
    <t>For expenses that do not fit into a category, include in "Other Costs" and enter a line item descritpion in column B.</t>
  </si>
  <si>
    <t xml:space="preserve">Enter costs that are Administrative in nature in the Admin &amp; General Cost section. </t>
  </si>
  <si>
    <t>Other Admin &amp; General Expenses (Describe)</t>
  </si>
  <si>
    <t>Admin Staff Travel</t>
  </si>
  <si>
    <t>Providers are instructed to allow a donation from program particpants. This is a donation only and not required.</t>
  </si>
  <si>
    <t>Other Program Income</t>
  </si>
  <si>
    <t>Non-Federal Cash Match</t>
  </si>
  <si>
    <t>List any other Non-Federal sources used to support the program. This can be:</t>
  </si>
  <si>
    <t>Grants</t>
  </si>
  <si>
    <t>Fundraising</t>
  </si>
  <si>
    <t>Private Donations</t>
  </si>
  <si>
    <t>Foundation Support</t>
  </si>
  <si>
    <t>List any other In-Kind support including donated program space.</t>
  </si>
  <si>
    <t>Match Status:</t>
  </si>
  <si>
    <t>Annual Salary</t>
  </si>
  <si>
    <t>for Position</t>
  </si>
  <si>
    <t>Vehicle Operating Costs (Exclude Purchase, Lease, or Depr)</t>
  </si>
  <si>
    <t>Insurance (Property/Liability/Workers Comp)</t>
  </si>
  <si>
    <t>Fringe expenses include Payroll Taxes, Group Health/Dental/Life insurance, retirement contributions. Do not include workers comp insurance in fringe- this is reported as an insurance expense in the expense</t>
  </si>
  <si>
    <t>Note that Admin and General costs may not exceed the cap set by Title III regulations. An alert will appear if this cap is exceeded.</t>
  </si>
  <si>
    <t>Software Subscripions (Drieclty related to service)</t>
  </si>
  <si>
    <t>TitleIII</t>
  </si>
  <si>
    <t>Wages Allocation</t>
  </si>
  <si>
    <t>Fringe Allocation</t>
  </si>
  <si>
    <t>Fringe for Direct Staff</t>
  </si>
  <si>
    <t>Fringe Costs for Administrative Staff</t>
  </si>
  <si>
    <t>Enter the number of year the Organization has received Title III awards.</t>
  </si>
  <si>
    <t>Hours Per Week worked</t>
  </si>
  <si>
    <t>Enter Annual Salary for the postion:</t>
  </si>
  <si>
    <t>This amount includes the cost of the postion to the Agency overall.</t>
  </si>
  <si>
    <t>Enter the hours per week spent on the Title III portion of the program into column D.</t>
  </si>
  <si>
    <t>Enter the hours per week spent on this program which is funded by other sources into column E.</t>
  </si>
  <si>
    <t>Amount</t>
  </si>
  <si>
    <t>Total Program</t>
  </si>
  <si>
    <t>Organization name:</t>
  </si>
  <si>
    <t>Program Name:</t>
  </si>
  <si>
    <t>NET COST ASSIGNED</t>
  </si>
  <si>
    <t>All applicants are required to provide matching income according to the following schedule. This can be in the form of cash match and/or in-kind volunteer time or donated goods or services.</t>
  </si>
  <si>
    <t>List any other program income including from  Federal sources or fees for service.</t>
  </si>
  <si>
    <t>List any towns that suport the program. Use the drop down in Column B menu to select the town and enter the amount into column D.</t>
  </si>
  <si>
    <t>Total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</si>
</sst>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C00000"/>
      <name val="Calibri"/>
      <family val="2"/>
    </font>
    <font>
      <sz val="14"/>
      <color theme="1"/>
      <name val="Calibri"/>
      <family val="2"/>
    </font>
    <font>
      <b/>
      <sz val="14"/>
      <color rgb="FFC00000"/>
      <name val="Calibri"/>
      <family val="2"/>
    </font>
    <font>
      <b/>
      <sz val="10"/>
      <color theme="0" tint="-0.34998626667073579"/>
      <name val="Calibri"/>
      <family val="2"/>
    </font>
    <font>
      <b/>
      <sz val="18"/>
      <color rgb="FFC0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00B050"/>
      <name val="Calibri"/>
      <family val="2"/>
    </font>
    <font>
      <b/>
      <sz val="11"/>
      <color theme="3" tint="0.499984740745262"/>
      <name val="Calibri"/>
      <family val="2"/>
    </font>
    <font>
      <sz val="12"/>
      <color theme="1"/>
      <name val="Calibri"/>
      <family val="2"/>
    </font>
    <font>
      <b/>
      <i/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3" tint="0.249977111117893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1"/>
      <color theme="4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/>
    <xf numFmtId="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10" fontId="0" fillId="0" borderId="2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0" fillId="2" borderId="0" xfId="0" applyFill="1"/>
    <xf numFmtId="4" fontId="0" fillId="0" borderId="0" xfId="0" applyNumberFormat="1"/>
    <xf numFmtId="0" fontId="3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0" fillId="0" borderId="1" xfId="0" applyBorder="1"/>
    <xf numFmtId="0" fontId="1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3" fontId="14" fillId="5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5" fillId="3" borderId="3" xfId="0" applyFont="1" applyFill="1" applyBorder="1"/>
    <xf numFmtId="0" fontId="5" fillId="3" borderId="2" xfId="0" applyFont="1" applyFill="1" applyBorder="1" applyAlignment="1">
      <alignment horizontal="center"/>
    </xf>
    <xf numFmtId="3" fontId="7" fillId="0" borderId="2" xfId="0" applyNumberFormat="1" applyFont="1" applyBorder="1"/>
    <xf numFmtId="0" fontId="5" fillId="3" borderId="3" xfId="0" applyFont="1" applyFill="1" applyBorder="1" applyAlignment="1">
      <alignment horizontal="centerContinuous"/>
    </xf>
    <xf numFmtId="3" fontId="7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Continuous"/>
    </xf>
    <xf numFmtId="14" fontId="5" fillId="5" borderId="2" xfId="0" applyNumberFormat="1" applyFont="1" applyFill="1" applyBorder="1" applyAlignment="1" applyProtection="1">
      <alignment horizontal="center"/>
      <protection locked="0"/>
    </xf>
    <xf numFmtId="3" fontId="5" fillId="5" borderId="2" xfId="0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indent="1"/>
      <protection locked="0"/>
    </xf>
    <xf numFmtId="164" fontId="3" fillId="0" borderId="2" xfId="1" applyNumberFormat="1" applyFont="1" applyFill="1" applyBorder="1" applyAlignment="1" applyProtection="1">
      <alignment horizontal="center"/>
    </xf>
    <xf numFmtId="0" fontId="0" fillId="3" borderId="1" xfId="0" applyFill="1" applyBorder="1"/>
    <xf numFmtId="0" fontId="19" fillId="0" borderId="0" xfId="0" applyFont="1" applyAlignment="1">
      <alignment horizontal="left"/>
    </xf>
    <xf numFmtId="0" fontId="7" fillId="0" borderId="3" xfId="0" applyFont="1" applyBorder="1"/>
    <xf numFmtId="0" fontId="5" fillId="3" borderId="1" xfId="0" applyFont="1" applyFill="1" applyBorder="1" applyAlignment="1">
      <alignment horizontal="centerContinuous"/>
    </xf>
    <xf numFmtId="165" fontId="5" fillId="0" borderId="2" xfId="0" applyNumberFormat="1" applyFont="1" applyBorder="1"/>
    <xf numFmtId="0" fontId="5" fillId="5" borderId="2" xfId="0" applyFont="1" applyFill="1" applyBorder="1" applyAlignment="1" applyProtection="1">
      <alignment horizontal="center"/>
      <protection locked="0"/>
    </xf>
    <xf numFmtId="4" fontId="0" fillId="0" borderId="2" xfId="0" applyNumberFormat="1" applyBorder="1"/>
    <xf numFmtId="4" fontId="21" fillId="0" borderId="2" xfId="0" applyNumberFormat="1" applyFont="1" applyBorder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/>
    </xf>
    <xf numFmtId="0" fontId="0" fillId="0" borderId="2" xfId="0" applyBorder="1" applyAlignment="1" applyProtection="1">
      <alignment horizontal="left" indent="2"/>
      <protection locked="0"/>
    </xf>
    <xf numFmtId="4" fontId="21" fillId="0" borderId="2" xfId="0" applyNumberFormat="1" applyFont="1" applyBorder="1" applyAlignment="1" applyProtection="1">
      <alignment vertical="top"/>
      <protection locked="0"/>
    </xf>
    <xf numFmtId="3" fontId="5" fillId="5" borderId="2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4" fontId="20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0" borderId="9" xfId="0" applyBorder="1"/>
    <xf numFmtId="0" fontId="5" fillId="3" borderId="2" xfId="0" applyFon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3" fontId="7" fillId="0" borderId="0" xfId="0" applyNumberFormat="1" applyFont="1"/>
    <xf numFmtId="164" fontId="7" fillId="0" borderId="0" xfId="1" applyNumberFormat="1" applyFont="1" applyAlignment="1">
      <alignment horizontal="center"/>
    </xf>
    <xf numFmtId="0" fontId="5" fillId="3" borderId="4" xfId="0" applyFont="1" applyFill="1" applyBorder="1" applyAlignment="1">
      <alignment horizontal="centerContinuous"/>
    </xf>
    <xf numFmtId="0" fontId="5" fillId="4" borderId="3" xfId="0" applyFont="1" applyFill="1" applyBorder="1"/>
    <xf numFmtId="0" fontId="7" fillId="0" borderId="1" xfId="0" applyFont="1" applyBorder="1"/>
    <xf numFmtId="164" fontId="7" fillId="0" borderId="2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7" fillId="0" borderId="13" xfId="0" applyFont="1" applyBorder="1"/>
    <xf numFmtId="0" fontId="5" fillId="0" borderId="13" xfId="0" applyFont="1" applyBorder="1" applyAlignment="1">
      <alignment horizontal="right"/>
    </xf>
    <xf numFmtId="3" fontId="5" fillId="0" borderId="0" xfId="0" applyNumberFormat="1" applyFont="1"/>
    <xf numFmtId="0" fontId="7" fillId="0" borderId="15" xfId="0" applyFont="1" applyBorder="1"/>
    <xf numFmtId="0" fontId="7" fillId="0" borderId="16" xfId="0" applyFont="1" applyBorder="1"/>
    <xf numFmtId="0" fontId="0" fillId="0" borderId="16" xfId="0" applyBorder="1"/>
    <xf numFmtId="0" fontId="0" fillId="0" borderId="17" xfId="0" applyBorder="1"/>
    <xf numFmtId="0" fontId="5" fillId="4" borderId="15" xfId="0" applyFont="1" applyFill="1" applyBorder="1"/>
    <xf numFmtId="0" fontId="5" fillId="4" borderId="18" xfId="0" applyFont="1" applyFill="1" applyBorder="1" applyAlignment="1">
      <alignment horizontal="center"/>
    </xf>
    <xf numFmtId="0" fontId="0" fillId="3" borderId="4" xfId="0" applyFill="1" applyBorder="1" applyAlignment="1">
      <alignment horizontal="centerContinuous"/>
    </xf>
    <xf numFmtId="0" fontId="20" fillId="3" borderId="3" xfId="0" applyFont="1" applyFill="1" applyBorder="1" applyAlignment="1">
      <alignment horizontal="centerContinuous"/>
    </xf>
    <xf numFmtId="0" fontId="0" fillId="4" borderId="1" xfId="0" applyFill="1" applyBorder="1"/>
    <xf numFmtId="0" fontId="5" fillId="0" borderId="0" xfId="0" applyFont="1" applyAlignment="1">
      <alignment horizontal="right"/>
    </xf>
    <xf numFmtId="3" fontId="5" fillId="0" borderId="14" xfId="0" applyNumberFormat="1" applyFont="1" applyBorder="1" applyAlignment="1">
      <alignment horizontal="right" indent="3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3" fontId="22" fillId="0" borderId="14" xfId="0" applyNumberFormat="1" applyFont="1" applyBorder="1" applyAlignment="1">
      <alignment horizontal="right" indent="3"/>
    </xf>
    <xf numFmtId="0" fontId="7" fillId="0" borderId="3" xfId="0" applyFont="1" applyBorder="1" applyAlignment="1">
      <alignment horizontal="left" indent="1"/>
    </xf>
    <xf numFmtId="0" fontId="4" fillId="5" borderId="3" xfId="0" applyFont="1" applyFill="1" applyBorder="1" applyProtection="1">
      <protection locked="0"/>
    </xf>
    <xf numFmtId="0" fontId="5" fillId="5" borderId="3" xfId="0" applyFont="1" applyFill="1" applyBorder="1" applyProtection="1">
      <protection locked="0"/>
    </xf>
    <xf numFmtId="0" fontId="5" fillId="10" borderId="3" xfId="0" applyFont="1" applyFill="1" applyBorder="1"/>
    <xf numFmtId="0" fontId="0" fillId="10" borderId="1" xfId="0" applyFill="1" applyBorder="1"/>
    <xf numFmtId="3" fontId="5" fillId="10" borderId="2" xfId="0" applyNumberFormat="1" applyFont="1" applyFill="1" applyBorder="1"/>
    <xf numFmtId="164" fontId="5" fillId="10" borderId="2" xfId="1" applyNumberFormat="1" applyFont="1" applyFill="1" applyBorder="1" applyAlignment="1">
      <alignment horizontal="center"/>
    </xf>
    <xf numFmtId="164" fontId="18" fillId="0" borderId="10" xfId="1" applyNumberFormat="1" applyFont="1" applyFill="1" applyBorder="1" applyAlignment="1">
      <alignment horizontal="center"/>
    </xf>
    <xf numFmtId="4" fontId="5" fillId="0" borderId="2" xfId="0" applyNumberFormat="1" applyFont="1" applyBorder="1"/>
    <xf numFmtId="0" fontId="7" fillId="0" borderId="0" xfId="0" applyFont="1" applyAlignment="1">
      <alignment horizontal="left" indent="1"/>
    </xf>
    <xf numFmtId="0" fontId="3" fillId="0" borderId="2" xfId="0" applyFont="1" applyBorder="1" applyAlignment="1">
      <alignment horizontal="right"/>
    </xf>
    <xf numFmtId="3" fontId="5" fillId="3" borderId="2" xfId="0" applyNumberFormat="1" applyFont="1" applyFill="1" applyBorder="1"/>
    <xf numFmtId="0" fontId="5" fillId="10" borderId="3" xfId="0" applyFont="1" applyFill="1" applyBorder="1" applyAlignment="1">
      <alignment horizontal="centerContinuous"/>
    </xf>
    <xf numFmtId="0" fontId="0" fillId="10" borderId="1" xfId="0" applyFill="1" applyBorder="1" applyAlignment="1">
      <alignment horizontal="centerContinuous"/>
    </xf>
    <xf numFmtId="0" fontId="5" fillId="10" borderId="2" xfId="0" applyFont="1" applyFill="1" applyBorder="1" applyAlignment="1">
      <alignment horizontal="center"/>
    </xf>
    <xf numFmtId="0" fontId="0" fillId="0" borderId="3" xfId="0" applyBorder="1" applyAlignment="1" applyProtection="1">
      <alignment horizontal="left" indent="3"/>
      <protection locked="0"/>
    </xf>
    <xf numFmtId="0" fontId="0" fillId="0" borderId="3" xfId="0" applyBorder="1" applyAlignment="1" applyProtection="1">
      <alignment horizontal="left" vertical="top" indent="3"/>
      <protection locked="0"/>
    </xf>
    <xf numFmtId="0" fontId="2" fillId="6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3" borderId="2" xfId="0" applyFont="1" applyFill="1" applyBorder="1"/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3" fillId="4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/>
    <xf numFmtId="4" fontId="3" fillId="5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0" fillId="4" borderId="2" xfId="0" applyFill="1" applyBorder="1"/>
    <xf numFmtId="4" fontId="2" fillId="9" borderId="2" xfId="0" applyNumberFormat="1" applyFont="1" applyFill="1" applyBorder="1" applyAlignment="1">
      <alignment horizontal="centerContinuous"/>
    </xf>
    <xf numFmtId="4" fontId="2" fillId="9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3" fillId="0" borderId="2" xfId="1" applyNumberFormat="1" applyFont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left"/>
    </xf>
    <xf numFmtId="4" fontId="0" fillId="3" borderId="2" xfId="0" applyNumberFormat="1" applyFill="1" applyBorder="1"/>
    <xf numFmtId="0" fontId="0" fillId="3" borderId="2" xfId="0" applyFill="1" applyBorder="1"/>
    <xf numFmtId="10" fontId="0" fillId="3" borderId="2" xfId="0" applyNumberFormat="1" applyFill="1" applyBorder="1"/>
    <xf numFmtId="4" fontId="0" fillId="2" borderId="2" xfId="0" applyNumberFormat="1" applyFill="1" applyBorder="1" applyAlignment="1">
      <alignment horizontal="center"/>
    </xf>
    <xf numFmtId="4" fontId="0" fillId="2" borderId="2" xfId="0" applyNumberFormat="1" applyFill="1" applyBorder="1"/>
    <xf numFmtId="10" fontId="0" fillId="2" borderId="2" xfId="0" applyNumberFormat="1" applyFill="1" applyBorder="1"/>
    <xf numFmtId="0" fontId="3" fillId="0" borderId="2" xfId="0" applyFont="1" applyBorder="1"/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4" fontId="5" fillId="3" borderId="3" xfId="0" applyNumberFormat="1" applyFont="1" applyFill="1" applyBorder="1" applyAlignment="1">
      <alignment horizontal="centerContinuous"/>
    </xf>
    <xf numFmtId="4" fontId="5" fillId="3" borderId="1" xfId="0" applyNumberFormat="1" applyFont="1" applyFill="1" applyBorder="1" applyAlignment="1">
      <alignment horizontal="centerContinuous"/>
    </xf>
    <xf numFmtId="14" fontId="5" fillId="0" borderId="2" xfId="0" applyNumberFormat="1" applyFont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0" fontId="4" fillId="5" borderId="1" xfId="0" applyFont="1" applyFill="1" applyBorder="1"/>
    <xf numFmtId="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right"/>
    </xf>
    <xf numFmtId="0" fontId="5" fillId="5" borderId="1" xfId="0" applyFont="1" applyFill="1" applyBorder="1"/>
    <xf numFmtId="4" fontId="5" fillId="3" borderId="3" xfId="0" applyNumberFormat="1" applyFont="1" applyFill="1" applyBorder="1" applyAlignment="1">
      <alignment horizontal="left"/>
    </xf>
    <xf numFmtId="4" fontId="5" fillId="3" borderId="4" xfId="0" applyNumberFormat="1" applyFont="1" applyFill="1" applyBorder="1" applyAlignment="1">
      <alignment horizontal="right"/>
    </xf>
    <xf numFmtId="164" fontId="5" fillId="0" borderId="2" xfId="1" applyNumberFormat="1" applyFont="1" applyBorder="1" applyAlignment="1" applyProtection="1">
      <alignment horizontal="center"/>
    </xf>
    <xf numFmtId="4" fontId="5" fillId="3" borderId="1" xfId="0" applyNumberFormat="1" applyFont="1" applyFill="1" applyBorder="1" applyAlignment="1">
      <alignment horizontal="right"/>
    </xf>
    <xf numFmtId="9" fontId="5" fillId="0" borderId="2" xfId="1" applyFont="1" applyFill="1" applyBorder="1" applyAlignment="1" applyProtection="1">
      <alignment horizontal="center"/>
    </xf>
    <xf numFmtId="9" fontId="10" fillId="0" borderId="0" xfId="1" applyFont="1" applyAlignment="1" applyProtection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8"/>
    </xf>
    <xf numFmtId="0" fontId="0" fillId="0" borderId="0" xfId="0" quotePrefix="1" applyAlignment="1">
      <alignment horizontal="right"/>
    </xf>
    <xf numFmtId="9" fontId="0" fillId="0" borderId="0" xfId="1" applyFont="1" applyAlignment="1" applyProtection="1">
      <alignment horizontal="left"/>
    </xf>
    <xf numFmtId="0" fontId="0" fillId="0" borderId="0" xfId="0" applyAlignment="1">
      <alignment horizontal="left" indent="5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4" fontId="2" fillId="9" borderId="0" xfId="0" applyNumberFormat="1" applyFont="1" applyFill="1" applyAlignment="1">
      <alignment horizontal="centerContinuous"/>
    </xf>
    <xf numFmtId="4" fontId="3" fillId="4" borderId="2" xfId="0" applyNumberFormat="1" applyFont="1" applyFill="1" applyBorder="1" applyProtection="1">
      <protection locked="0"/>
    </xf>
    <xf numFmtId="4" fontId="16" fillId="0" borderId="2" xfId="0" applyNumberFormat="1" applyFont="1" applyBorder="1"/>
    <xf numFmtId="4" fontId="17" fillId="4" borderId="2" xfId="0" applyNumberFormat="1" applyFont="1" applyFill="1" applyBorder="1"/>
    <xf numFmtId="4" fontId="16" fillId="4" borderId="2" xfId="0" applyNumberFormat="1" applyFont="1" applyFill="1" applyBorder="1"/>
    <xf numFmtId="0" fontId="9" fillId="0" borderId="2" xfId="0" applyFont="1" applyBorder="1" applyAlignment="1">
      <alignment horizontal="center"/>
    </xf>
    <xf numFmtId="4" fontId="24" fillId="4" borderId="2" xfId="0" applyNumberFormat="1" applyFont="1" applyFill="1" applyBorder="1"/>
    <xf numFmtId="0" fontId="0" fillId="4" borderId="2" xfId="0" applyFill="1" applyBorder="1" applyAlignment="1">
      <alignment horizontal="left"/>
    </xf>
    <xf numFmtId="0" fontId="0" fillId="0" borderId="2" xfId="0" applyBorder="1" applyAlignment="1" applyProtection="1">
      <alignment horizontal="left" indent="3"/>
      <protection locked="0"/>
    </xf>
    <xf numFmtId="0" fontId="22" fillId="0" borderId="13" xfId="0" applyFont="1" applyBorder="1" applyAlignment="1">
      <alignment horizontal="right"/>
    </xf>
    <xf numFmtId="164" fontId="5" fillId="0" borderId="0" xfId="1" applyNumberFormat="1" applyFont="1" applyBorder="1" applyAlignment="1">
      <alignment horizontal="left" indent="1"/>
    </xf>
    <xf numFmtId="39" fontId="16" fillId="0" borderId="2" xfId="0" applyNumberFormat="1" applyFont="1" applyBorder="1" applyAlignment="1" applyProtection="1">
      <alignment vertical="top"/>
      <protection locked="0"/>
    </xf>
    <xf numFmtId="0" fontId="3" fillId="3" borderId="3" xfId="0" applyFont="1" applyFill="1" applyBorder="1"/>
    <xf numFmtId="4" fontId="3" fillId="3" borderId="2" xfId="0" applyNumberFormat="1" applyFont="1" applyFill="1" applyBorder="1"/>
    <xf numFmtId="0" fontId="0" fillId="0" borderId="3" xfId="0" applyBorder="1" applyAlignment="1">
      <alignment horizontal="left" vertical="top" indent="3"/>
    </xf>
    <xf numFmtId="39" fontId="16" fillId="0" borderId="2" xfId="0" applyNumberFormat="1" applyFont="1" applyBorder="1" applyAlignment="1">
      <alignment vertical="top"/>
    </xf>
    <xf numFmtId="4" fontId="21" fillId="0" borderId="2" xfId="0" applyNumberFormat="1" applyFont="1" applyBorder="1" applyAlignment="1">
      <alignment vertical="top"/>
    </xf>
    <xf numFmtId="39" fontId="3" fillId="4" borderId="2" xfId="0" applyNumberFormat="1" applyFont="1" applyFill="1" applyBorder="1" applyAlignment="1">
      <alignment vertical="top"/>
    </xf>
    <xf numFmtId="4" fontId="3" fillId="2" borderId="2" xfId="0" applyNumberFormat="1" applyFont="1" applyFill="1" applyBorder="1"/>
    <xf numFmtId="0" fontId="3" fillId="0" borderId="2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vertical="top"/>
    </xf>
    <xf numFmtId="4" fontId="3" fillId="3" borderId="2" xfId="0" applyNumberFormat="1" applyFont="1" applyFill="1" applyBorder="1" applyAlignment="1">
      <alignment vertical="top"/>
    </xf>
    <xf numFmtId="0" fontId="0" fillId="0" borderId="2" xfId="0" applyBorder="1" applyAlignment="1">
      <alignment horizontal="left" vertical="top" indent="3"/>
    </xf>
    <xf numFmtId="0" fontId="3" fillId="4" borderId="3" xfId="0" applyFont="1" applyFill="1" applyBorder="1" applyAlignment="1">
      <alignment horizontal="left" vertical="top"/>
    </xf>
    <xf numFmtId="4" fontId="16" fillId="4" borderId="2" xfId="0" applyNumberFormat="1" applyFont="1" applyFill="1" applyBorder="1" applyAlignment="1">
      <alignment vertical="top"/>
    </xf>
    <xf numFmtId="4" fontId="17" fillId="4" borderId="2" xfId="0" applyNumberFormat="1" applyFont="1" applyFill="1" applyBorder="1" applyAlignment="1">
      <alignment vertical="top"/>
    </xf>
    <xf numFmtId="4" fontId="0" fillId="4" borderId="2" xfId="0" applyNumberForma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3" fillId="2" borderId="3" xfId="0" applyFont="1" applyFill="1" applyBorder="1"/>
    <xf numFmtId="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5" borderId="3" xfId="0" applyFont="1" applyFill="1" applyBorder="1" applyAlignment="1">
      <alignment horizontal="right"/>
    </xf>
    <xf numFmtId="0" fontId="0" fillId="0" borderId="3" xfId="0" applyBorder="1" applyAlignment="1">
      <alignment horizontal="left" indent="3"/>
    </xf>
    <xf numFmtId="0" fontId="0" fillId="4" borderId="3" xfId="0" applyFill="1" applyBorder="1" applyAlignment="1">
      <alignment horizontal="left" indent="1"/>
    </xf>
    <xf numFmtId="4" fontId="0" fillId="4" borderId="2" xfId="0" applyNumberFormat="1" applyFill="1" applyBorder="1"/>
    <xf numFmtId="0" fontId="3" fillId="0" borderId="3" xfId="0" applyFont="1" applyBorder="1" applyAlignment="1">
      <alignment horizontal="right"/>
    </xf>
    <xf numFmtId="0" fontId="0" fillId="2" borderId="3" xfId="0" applyFill="1" applyBorder="1"/>
    <xf numFmtId="9" fontId="0" fillId="2" borderId="2" xfId="0" applyNumberFormat="1" applyFill="1" applyBorder="1" applyAlignment="1">
      <alignment horizontal="center"/>
    </xf>
    <xf numFmtId="39" fontId="0" fillId="0" borderId="0" xfId="0" applyNumberFormat="1"/>
    <xf numFmtId="3" fontId="5" fillId="0" borderId="2" xfId="0" applyNumberFormat="1" applyFont="1" applyBorder="1"/>
    <xf numFmtId="164" fontId="3" fillId="0" borderId="2" xfId="1" applyNumberFormat="1" applyFont="1" applyBorder="1" applyAlignment="1">
      <alignment horizontal="center"/>
    </xf>
    <xf numFmtId="164" fontId="3" fillId="5" borderId="2" xfId="1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8"/>
    </xf>
    <xf numFmtId="0" fontId="0" fillId="0" borderId="0" xfId="0" applyAlignment="1">
      <alignment horizontal="left" vertical="top" wrapText="1" indent="2"/>
    </xf>
    <xf numFmtId="0" fontId="19" fillId="0" borderId="5" xfId="0" applyFont="1" applyBorder="1" applyAlignment="1">
      <alignment horizontal="left"/>
    </xf>
    <xf numFmtId="14" fontId="5" fillId="0" borderId="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56"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theme="0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 tint="-0.24994659260841701"/>
      </font>
    </dxf>
    <dxf>
      <font>
        <b/>
        <i val="0"/>
        <color rgb="FFC00000"/>
      </font>
    </dxf>
    <dxf>
      <font>
        <b/>
        <i val="0"/>
        <color theme="0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DAA600"/>
      </font>
      <fill>
        <patternFill patternType="none">
          <bgColor auto="1"/>
        </patternFill>
      </fill>
    </dxf>
    <dxf>
      <font>
        <b/>
        <i val="0"/>
        <color rgb="FFDAA6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theme="0" tint="-0.24994659260841701"/>
      </font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color rgb="FFC0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6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6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6"/>
      </font>
    </dxf>
    <dxf>
      <font>
        <b/>
        <i val="0"/>
        <color theme="0" tint="-0.24994659260841701"/>
      </font>
    </dxf>
    <dxf>
      <font>
        <b/>
        <i val="0"/>
        <color theme="6"/>
      </font>
    </dxf>
    <dxf>
      <font>
        <b/>
        <i val="0"/>
        <color theme="0" tint="-0.24994659260841701"/>
      </font>
    </dxf>
    <dxf>
      <font>
        <b/>
        <i val="0"/>
        <color theme="6"/>
      </font>
    </dxf>
  </dxfs>
  <tableStyles count="0" defaultTableStyle="TableStyleMedium2" defaultPivotStyle="PivotStyleLight16"/>
  <colors>
    <mruColors>
      <color rgb="FFFFFFCC"/>
      <color rgb="FFDAA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726278</xdr:colOff>
      <xdr:row>3</xdr:row>
      <xdr:rowOff>244116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AAB4D119-2C9D-4537-B668-30F22AC4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008138" cy="831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5EC2-01FC-4D1D-B2D3-410C5AEB3CB2}">
  <dimension ref="A2:K91"/>
  <sheetViews>
    <sheetView showGridLines="0" tabSelected="1" zoomScale="115" zoomScaleNormal="115" workbookViewId="0">
      <selection activeCell="C4" sqref="C4"/>
    </sheetView>
  </sheetViews>
  <sheetFormatPr defaultRowHeight="15" x14ac:dyDescent="0.25"/>
  <cols>
    <col min="1" max="1" width="7.5703125" customWidth="1"/>
    <col min="2" max="2" width="35.85546875" customWidth="1"/>
    <col min="3" max="3" width="37.7109375" customWidth="1"/>
    <col min="4" max="4" width="27.140625" customWidth="1"/>
    <col min="5" max="5" width="2.5703125" customWidth="1"/>
    <col min="6" max="6" width="23.28515625" customWidth="1"/>
    <col min="7" max="7" width="31.140625" customWidth="1"/>
    <col min="8" max="8" width="2.7109375" customWidth="1"/>
    <col min="9" max="9" width="25" customWidth="1"/>
    <col min="10" max="10" width="20.5703125" customWidth="1"/>
  </cols>
  <sheetData>
    <row r="2" spans="1:11" ht="23.25" x14ac:dyDescent="0.35">
      <c r="B2" s="29" t="s">
        <v>109</v>
      </c>
      <c r="I2" s="145" t="s">
        <v>322</v>
      </c>
      <c r="J2" s="146"/>
    </row>
    <row r="3" spans="1:11" ht="18.75" x14ac:dyDescent="0.3">
      <c r="I3" s="3" t="s">
        <v>9</v>
      </c>
      <c r="J3" s="147">
        <v>45931</v>
      </c>
    </row>
    <row r="4" spans="1:11" ht="21" x14ac:dyDescent="0.35">
      <c r="B4" s="148" t="s">
        <v>107</v>
      </c>
      <c r="C4" s="94"/>
      <c r="D4" s="149"/>
      <c r="F4" s="150" t="s">
        <v>110</v>
      </c>
      <c r="G4" s="47"/>
      <c r="I4" s="3" t="s">
        <v>10</v>
      </c>
      <c r="J4" s="147">
        <v>46295</v>
      </c>
    </row>
    <row r="5" spans="1:11" ht="18.75" x14ac:dyDescent="0.3">
      <c r="B5" s="151" t="s">
        <v>108</v>
      </c>
      <c r="C5" s="95"/>
      <c r="D5" s="152"/>
      <c r="F5" s="150" t="s">
        <v>46</v>
      </c>
      <c r="G5" s="47"/>
      <c r="I5" s="150" t="s">
        <v>11</v>
      </c>
      <c r="J5" s="3">
        <f>(J4-J3)/7</f>
        <v>52</v>
      </c>
    </row>
    <row r="6" spans="1:11" ht="18.75" x14ac:dyDescent="0.3">
      <c r="F6" s="150" t="s">
        <v>74</v>
      </c>
      <c r="G6" s="38"/>
    </row>
    <row r="7" spans="1:11" ht="18.75" x14ac:dyDescent="0.3">
      <c r="B7" s="153"/>
      <c r="C7" s="154" t="s">
        <v>105</v>
      </c>
      <c r="D7" s="39"/>
      <c r="I7" s="150" t="s">
        <v>13</v>
      </c>
      <c r="J7" s="155">
        <f>IF(ISBLANK(D9),0.25,VLOOKUP(D9,YearsTable,2))</f>
        <v>0.25</v>
      </c>
    </row>
    <row r="8" spans="1:11" ht="18.75" x14ac:dyDescent="0.3">
      <c r="B8" s="153"/>
      <c r="C8" s="156" t="s">
        <v>106</v>
      </c>
      <c r="D8" s="39"/>
      <c r="I8" s="150" t="s">
        <v>111</v>
      </c>
      <c r="J8" s="157">
        <v>0.1</v>
      </c>
    </row>
    <row r="9" spans="1:11" ht="18.75" x14ac:dyDescent="0.3">
      <c r="B9" s="153"/>
      <c r="C9" s="156" t="s">
        <v>314</v>
      </c>
      <c r="D9" s="54"/>
    </row>
    <row r="10" spans="1:11" ht="23.25" x14ac:dyDescent="0.3">
      <c r="B10" s="87"/>
      <c r="C10" s="87"/>
      <c r="F10" s="158"/>
      <c r="G10" s="158"/>
    </row>
    <row r="11" spans="1:11" ht="8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8.75" x14ac:dyDescent="0.3">
      <c r="A12" s="9"/>
      <c r="B12" s="4" t="s">
        <v>40</v>
      </c>
      <c r="C12" s="9"/>
      <c r="D12" s="9"/>
      <c r="E12" s="9"/>
      <c r="F12" s="9"/>
      <c r="G12" s="9"/>
    </row>
    <row r="13" spans="1:11" ht="18.75" x14ac:dyDescent="0.25">
      <c r="A13" s="159">
        <v>1</v>
      </c>
      <c r="B13" s="211" t="s">
        <v>36</v>
      </c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1" ht="18.75" x14ac:dyDescent="0.25">
      <c r="A14" s="159">
        <v>2</v>
      </c>
      <c r="B14" s="211" t="s">
        <v>37</v>
      </c>
      <c r="C14" s="211"/>
      <c r="D14" s="211"/>
      <c r="E14" s="211"/>
      <c r="F14" s="211"/>
      <c r="G14" s="211"/>
      <c r="H14" s="211"/>
      <c r="I14" s="211"/>
      <c r="J14" s="211"/>
      <c r="K14" s="211"/>
    </row>
    <row r="15" spans="1:11" ht="18.75" x14ac:dyDescent="0.25">
      <c r="A15" s="159">
        <v>3</v>
      </c>
      <c r="B15" s="211" t="s">
        <v>339</v>
      </c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11" ht="18.75" x14ac:dyDescent="0.25">
      <c r="A16" s="159">
        <v>4</v>
      </c>
      <c r="B16" s="211" t="s">
        <v>340</v>
      </c>
      <c r="C16" s="211"/>
      <c r="D16" s="211"/>
      <c r="E16" s="211"/>
      <c r="F16" s="211"/>
      <c r="G16" s="211"/>
      <c r="H16" s="211"/>
      <c r="I16" s="211"/>
      <c r="J16" s="211"/>
      <c r="K16" s="211"/>
    </row>
    <row r="17" spans="1:11" ht="18.75" x14ac:dyDescent="0.25">
      <c r="A17" s="159">
        <v>5</v>
      </c>
      <c r="B17" s="211" t="s">
        <v>341</v>
      </c>
      <c r="C17" s="211"/>
      <c r="D17" s="211"/>
      <c r="E17" s="211"/>
      <c r="F17" s="211"/>
      <c r="G17" s="211"/>
      <c r="H17" s="211"/>
      <c r="I17" s="211"/>
      <c r="J17" s="211"/>
      <c r="K17" s="211"/>
    </row>
    <row r="18" spans="1:11" ht="18.75" x14ac:dyDescent="0.25">
      <c r="A18" s="159">
        <v>6</v>
      </c>
      <c r="B18" s="211" t="s">
        <v>116</v>
      </c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1" ht="18.75" x14ac:dyDescent="0.25">
      <c r="A19" s="159">
        <v>7</v>
      </c>
      <c r="B19" s="211" t="s">
        <v>115</v>
      </c>
      <c r="C19" s="211"/>
      <c r="D19" s="211"/>
      <c r="E19" s="211"/>
      <c r="F19" s="211"/>
      <c r="G19" s="211"/>
      <c r="H19" s="211"/>
      <c r="I19" s="211"/>
      <c r="J19" s="211"/>
      <c r="K19" s="211"/>
    </row>
    <row r="20" spans="1:11" ht="18.75" x14ac:dyDescent="0.25">
      <c r="A20" s="159">
        <v>8</v>
      </c>
      <c r="B20" s="211" t="s">
        <v>387</v>
      </c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11" ht="18.75" x14ac:dyDescent="0.3">
      <c r="A21" s="9"/>
      <c r="B21" s="4" t="s">
        <v>113</v>
      </c>
      <c r="C21" s="9"/>
      <c r="D21" s="9"/>
      <c r="E21" s="9"/>
      <c r="F21" s="9"/>
      <c r="G21" s="9"/>
    </row>
    <row r="22" spans="1:11" ht="18.75" x14ac:dyDescent="0.25">
      <c r="A22" s="160"/>
      <c r="B22" s="212" t="s">
        <v>112</v>
      </c>
      <c r="C22" s="212"/>
      <c r="D22" s="212"/>
      <c r="E22" s="212"/>
      <c r="F22" s="212"/>
      <c r="G22" s="212"/>
      <c r="H22" s="212"/>
      <c r="I22" s="212"/>
      <c r="J22" s="212"/>
      <c r="K22" s="212"/>
    </row>
    <row r="23" spans="1:11" ht="18.75" x14ac:dyDescent="0.3">
      <c r="A23" s="9"/>
      <c r="B23" s="212" t="s">
        <v>398</v>
      </c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1" ht="18.75" x14ac:dyDescent="0.3">
      <c r="A24" s="9"/>
      <c r="B24" s="162" t="s">
        <v>342</v>
      </c>
      <c r="C24" s="162"/>
      <c r="D24" s="162"/>
      <c r="E24" s="162"/>
      <c r="F24" s="162"/>
      <c r="G24" s="162"/>
      <c r="H24" s="162"/>
      <c r="I24" s="162"/>
      <c r="J24" s="162"/>
      <c r="K24" s="162"/>
    </row>
    <row r="25" spans="1:11" ht="22.5" customHeight="1" x14ac:dyDescent="0.3">
      <c r="A25" s="9"/>
      <c r="B25" s="213" t="s">
        <v>343</v>
      </c>
      <c r="C25" s="213"/>
      <c r="D25" s="162"/>
      <c r="E25" s="162"/>
      <c r="F25" s="162"/>
      <c r="G25" s="162"/>
      <c r="H25" s="162"/>
      <c r="I25" s="162"/>
      <c r="J25" s="162"/>
      <c r="K25" s="162"/>
    </row>
    <row r="26" spans="1:11" ht="18.75" x14ac:dyDescent="0.3">
      <c r="A26" s="9"/>
      <c r="B26" s="213" t="s">
        <v>344</v>
      </c>
      <c r="C26" s="213"/>
      <c r="D26" s="161"/>
      <c r="E26" s="161"/>
      <c r="F26" s="161"/>
      <c r="G26" s="161"/>
      <c r="H26" s="161"/>
      <c r="I26" s="161"/>
      <c r="J26" s="161"/>
      <c r="K26" s="161"/>
    </row>
    <row r="27" spans="1:11" ht="18.75" x14ac:dyDescent="0.3">
      <c r="A27" s="9"/>
      <c r="B27" s="213" t="s">
        <v>345</v>
      </c>
      <c r="C27" s="213"/>
      <c r="D27" s="161"/>
      <c r="E27" s="161"/>
      <c r="F27" s="161"/>
      <c r="G27" s="161"/>
      <c r="H27" s="161"/>
      <c r="I27" s="161"/>
      <c r="J27" s="161"/>
      <c r="K27" s="161"/>
    </row>
    <row r="28" spans="1:11" ht="18.75" x14ac:dyDescent="0.3">
      <c r="A28" s="9"/>
      <c r="B28" s="212" t="s">
        <v>114</v>
      </c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 ht="18.75" x14ac:dyDescent="0.3">
      <c r="A29" s="9"/>
      <c r="B29" s="9"/>
      <c r="C29" s="9"/>
      <c r="D29" s="9"/>
      <c r="E29" s="9"/>
      <c r="F29" s="9"/>
      <c r="G29" s="9"/>
    </row>
    <row r="30" spans="1:11" ht="18.75" x14ac:dyDescent="0.3">
      <c r="A30" s="9"/>
      <c r="B30" s="9"/>
      <c r="C30" s="9"/>
      <c r="D30" s="9"/>
      <c r="E30" s="9"/>
      <c r="F30" s="9"/>
      <c r="G30" s="9"/>
    </row>
    <row r="31" spans="1:11" ht="18.75" x14ac:dyDescent="0.3">
      <c r="A31" s="9"/>
      <c r="B31" s="9"/>
      <c r="C31" s="9"/>
      <c r="D31" s="9"/>
      <c r="E31" s="9"/>
      <c r="F31" s="9"/>
      <c r="G31" s="9"/>
    </row>
    <row r="32" spans="1:11" ht="18.75" x14ac:dyDescent="0.3">
      <c r="A32" s="9"/>
      <c r="B32" s="9"/>
      <c r="C32" s="9"/>
      <c r="D32" s="9"/>
      <c r="E32" s="9"/>
      <c r="F32" s="9"/>
      <c r="G32" s="9"/>
    </row>
    <row r="33" spans="1:7" ht="18.75" x14ac:dyDescent="0.3">
      <c r="A33" s="9"/>
      <c r="B33" s="9"/>
      <c r="C33" s="9"/>
      <c r="D33" s="9"/>
      <c r="E33" s="9"/>
      <c r="F33" s="9"/>
      <c r="G33" s="9"/>
    </row>
    <row r="34" spans="1:7" ht="18.75" x14ac:dyDescent="0.3">
      <c r="A34" s="9"/>
      <c r="B34" s="9"/>
      <c r="C34" s="9"/>
      <c r="D34" s="9"/>
      <c r="E34" s="9"/>
      <c r="F34" s="9"/>
      <c r="G34" s="9"/>
    </row>
    <row r="35" spans="1:7" ht="18.75" x14ac:dyDescent="0.3">
      <c r="A35" s="9"/>
      <c r="B35" s="9"/>
      <c r="C35" s="9"/>
      <c r="D35" s="9"/>
      <c r="E35" s="9"/>
      <c r="F35" s="9"/>
      <c r="G35" s="9"/>
    </row>
    <row r="36" spans="1:7" ht="18.75" x14ac:dyDescent="0.3">
      <c r="A36" s="9"/>
      <c r="B36" s="9"/>
      <c r="C36" s="9"/>
      <c r="D36" s="9"/>
      <c r="E36" s="9"/>
      <c r="F36" s="9"/>
      <c r="G36" s="9"/>
    </row>
    <row r="37" spans="1:7" ht="18.75" x14ac:dyDescent="0.3">
      <c r="A37" s="9"/>
      <c r="B37" s="9"/>
      <c r="C37" s="9"/>
      <c r="D37" s="9"/>
      <c r="E37" s="9"/>
      <c r="F37" s="9"/>
      <c r="G37" s="9"/>
    </row>
    <row r="38" spans="1:7" ht="18.75" x14ac:dyDescent="0.3">
      <c r="A38" s="9"/>
      <c r="B38" s="9"/>
      <c r="C38" s="9"/>
      <c r="D38" s="9"/>
      <c r="E38" s="9"/>
      <c r="F38" s="9"/>
      <c r="G38" s="9"/>
    </row>
    <row r="39" spans="1:7" ht="18.75" x14ac:dyDescent="0.3">
      <c r="A39" s="9"/>
      <c r="B39" s="9"/>
      <c r="C39" s="9"/>
      <c r="D39" s="9"/>
      <c r="E39" s="9"/>
      <c r="F39" s="9"/>
      <c r="G39" s="9"/>
    </row>
    <row r="40" spans="1:7" ht="18.75" x14ac:dyDescent="0.3">
      <c r="A40" s="9"/>
      <c r="B40" s="9"/>
      <c r="C40" s="9"/>
      <c r="D40" s="9"/>
      <c r="E40" s="9"/>
      <c r="F40" s="9"/>
      <c r="G40" s="9"/>
    </row>
    <row r="41" spans="1:7" ht="18.75" x14ac:dyDescent="0.3">
      <c r="A41" s="9"/>
      <c r="B41" s="9"/>
      <c r="C41" s="9"/>
      <c r="D41" s="9"/>
      <c r="E41" s="9"/>
      <c r="F41" s="9"/>
      <c r="G41" s="9"/>
    </row>
    <row r="42" spans="1:7" ht="18.75" x14ac:dyDescent="0.3">
      <c r="A42" s="9"/>
      <c r="B42" s="9"/>
      <c r="C42" s="9"/>
      <c r="D42" s="9"/>
      <c r="E42" s="9"/>
      <c r="F42" s="9"/>
      <c r="G42" s="9"/>
    </row>
    <row r="43" spans="1:7" ht="18.75" x14ac:dyDescent="0.3">
      <c r="A43" s="9"/>
      <c r="B43" s="9"/>
      <c r="C43" s="9"/>
      <c r="D43" s="9"/>
      <c r="E43" s="9"/>
      <c r="F43" s="9"/>
      <c r="G43" s="9"/>
    </row>
    <row r="44" spans="1:7" ht="18.75" x14ac:dyDescent="0.3">
      <c r="A44" s="9"/>
      <c r="B44" s="9"/>
      <c r="C44" s="9"/>
      <c r="D44" s="9"/>
      <c r="E44" s="9"/>
      <c r="F44" s="9"/>
      <c r="G44" s="9"/>
    </row>
    <row r="45" spans="1:7" ht="18.75" x14ac:dyDescent="0.3">
      <c r="A45" s="9"/>
      <c r="B45" s="9"/>
      <c r="C45" s="9"/>
      <c r="D45" s="9"/>
      <c r="E45" s="9"/>
      <c r="F45" s="9"/>
      <c r="G45" s="9"/>
    </row>
    <row r="82" spans="2:3" x14ac:dyDescent="0.25">
      <c r="B82">
        <v>0</v>
      </c>
      <c r="C82">
        <v>0.15</v>
      </c>
    </row>
    <row r="83" spans="2:3" x14ac:dyDescent="0.25">
      <c r="B83">
        <v>1</v>
      </c>
      <c r="C83">
        <v>0.2</v>
      </c>
    </row>
    <row r="84" spans="2:3" x14ac:dyDescent="0.25">
      <c r="B84">
        <v>2</v>
      </c>
      <c r="C84">
        <v>0.25</v>
      </c>
    </row>
    <row r="85" spans="2:3" x14ac:dyDescent="0.25">
      <c r="B85">
        <v>3</v>
      </c>
      <c r="C85">
        <v>0.25</v>
      </c>
    </row>
    <row r="91" spans="2:3" x14ac:dyDescent="0.25">
      <c r="B91" s="163"/>
      <c r="C91" s="164"/>
    </row>
  </sheetData>
  <sheetProtection algorithmName="SHA-512" hashValue="c/lpS4Si44x+8RAjLfbAgQEmXyOiBkPwvScGJy4xyDoZNlT1FL0dxwqMEtevNmGWaN2FdkXzcx1FfP1VthMW3Q==" saltValue="3P91kgzGcso0CliKYl3Y5A==" spinCount="100000" sheet="1" objects="1" scenarios="1"/>
  <mergeCells count="14">
    <mergeCell ref="B27:C27"/>
    <mergeCell ref="B28:K28"/>
    <mergeCell ref="B17:K17"/>
    <mergeCell ref="B16:K16"/>
    <mergeCell ref="B23:K23"/>
    <mergeCell ref="B25:C25"/>
    <mergeCell ref="B26:C26"/>
    <mergeCell ref="B13:K13"/>
    <mergeCell ref="B14:K14"/>
    <mergeCell ref="B15:K15"/>
    <mergeCell ref="B22:K22"/>
    <mergeCell ref="B18:K18"/>
    <mergeCell ref="B19:K19"/>
    <mergeCell ref="B20:K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D4D2-6569-4CDE-8917-11A1426D490D}">
  <sheetPr>
    <pageSetUpPr fitToPage="1"/>
  </sheetPr>
  <dimension ref="A1:R67"/>
  <sheetViews>
    <sheetView showGridLines="0" zoomScale="145" zoomScaleNormal="145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3.42578125" customWidth="1"/>
    <col min="2" max="2" width="32.28515625" customWidth="1"/>
    <col min="3" max="3" width="16.7109375" customWidth="1"/>
    <col min="4" max="4" width="10.5703125" customWidth="1"/>
    <col min="5" max="6" width="13.42578125" customWidth="1"/>
    <col min="7" max="7" width="13.7109375" customWidth="1"/>
    <col min="8" max="8" width="2" customWidth="1"/>
    <col min="9" max="14" width="16.7109375" customWidth="1"/>
    <col min="15" max="15" width="2" customWidth="1"/>
    <col min="16" max="16" width="15.42578125" customWidth="1"/>
    <col min="17" max="18" width="13" customWidth="1"/>
  </cols>
  <sheetData>
    <row r="1" spans="2:18" ht="21" x14ac:dyDescent="0.35">
      <c r="B1" s="2" t="str">
        <f>'Agency Info'!$C$4&amp;" - "&amp;'Agency Info'!$C$5</f>
        <v xml:space="preserve"> - </v>
      </c>
    </row>
    <row r="2" spans="2:18" ht="21" x14ac:dyDescent="0.35">
      <c r="B2" s="2" t="s">
        <v>32</v>
      </c>
      <c r="E2" s="1"/>
      <c r="F2" s="1"/>
      <c r="G2" s="11"/>
    </row>
    <row r="3" spans="2:18" ht="15.75" customHeight="1" x14ac:dyDescent="0.25">
      <c r="C3" s="126" t="s">
        <v>375</v>
      </c>
      <c r="D3" s="126" t="s">
        <v>16</v>
      </c>
      <c r="E3" s="125" t="s">
        <v>388</v>
      </c>
      <c r="F3" s="125"/>
      <c r="I3" s="125" t="s">
        <v>383</v>
      </c>
      <c r="J3" s="125"/>
      <c r="K3" s="168"/>
      <c r="L3" s="168" t="s">
        <v>384</v>
      </c>
      <c r="M3" s="168"/>
      <c r="N3" s="168"/>
      <c r="P3" s="168" t="s">
        <v>401</v>
      </c>
      <c r="Q3" s="168"/>
      <c r="R3" s="168"/>
    </row>
    <row r="4" spans="2:18" x14ac:dyDescent="0.25">
      <c r="B4" s="126" t="s">
        <v>35</v>
      </c>
      <c r="C4" s="126" t="s">
        <v>376</v>
      </c>
      <c r="D4" s="126" t="s">
        <v>17</v>
      </c>
      <c r="E4" s="127" t="s">
        <v>382</v>
      </c>
      <c r="F4" s="128" t="s">
        <v>51</v>
      </c>
      <c r="G4" s="126" t="s">
        <v>18</v>
      </c>
      <c r="I4" s="127" t="s">
        <v>306</v>
      </c>
      <c r="J4" s="128" t="s">
        <v>51</v>
      </c>
      <c r="K4" s="126" t="s">
        <v>394</v>
      </c>
      <c r="L4" s="127" t="s">
        <v>306</v>
      </c>
      <c r="M4" s="128" t="s">
        <v>51</v>
      </c>
      <c r="N4" s="126" t="s">
        <v>394</v>
      </c>
      <c r="P4" s="127" t="s">
        <v>306</v>
      </c>
      <c r="Q4" s="128" t="s">
        <v>51</v>
      </c>
      <c r="R4" s="126" t="s">
        <v>394</v>
      </c>
    </row>
    <row r="5" spans="2:18" x14ac:dyDescent="0.25">
      <c r="B5" s="112" t="s">
        <v>15</v>
      </c>
      <c r="C5" s="132"/>
      <c r="D5" s="131"/>
      <c r="E5" s="131"/>
      <c r="F5" s="131"/>
      <c r="G5" s="133"/>
      <c r="I5" s="132"/>
      <c r="J5" s="42"/>
      <c r="K5" s="42"/>
      <c r="L5" s="132"/>
      <c r="M5" s="42"/>
      <c r="N5" s="42"/>
      <c r="P5" s="132"/>
      <c r="Q5" s="42"/>
      <c r="R5" s="42"/>
    </row>
    <row r="6" spans="2:18" ht="15.75" customHeight="1" x14ac:dyDescent="0.25">
      <c r="B6" s="6"/>
      <c r="C6" s="169"/>
      <c r="D6" s="5"/>
      <c r="E6" s="7"/>
      <c r="F6" s="7"/>
      <c r="G6" s="8"/>
      <c r="I6" s="170">
        <f t="shared" ref="I6:I20" si="0">E6*D6*Weeks</f>
        <v>0</v>
      </c>
      <c r="J6" s="171">
        <f t="shared" ref="J6:J20" si="1">F6*D6*Weeks</f>
        <v>0</v>
      </c>
      <c r="K6" s="174">
        <f>I6+J6</f>
        <v>0</v>
      </c>
      <c r="L6" s="170">
        <f>+I6*G6</f>
        <v>0</v>
      </c>
      <c r="M6" s="171">
        <f>+J6*G6</f>
        <v>0</v>
      </c>
      <c r="N6" s="174">
        <f>L6+M6</f>
        <v>0</v>
      </c>
      <c r="P6" s="170">
        <f>I6+L6</f>
        <v>0</v>
      </c>
      <c r="Q6" s="171">
        <f>J6+M6</f>
        <v>0</v>
      </c>
      <c r="R6" s="174">
        <f>+P6+Q6</f>
        <v>0</v>
      </c>
    </row>
    <row r="7" spans="2:18" x14ac:dyDescent="0.25">
      <c r="B7" s="6"/>
      <c r="C7" s="169"/>
      <c r="D7" s="5"/>
      <c r="E7" s="7"/>
      <c r="F7" s="7"/>
      <c r="G7" s="8"/>
      <c r="I7" s="170">
        <f t="shared" si="0"/>
        <v>0</v>
      </c>
      <c r="J7" s="171">
        <f t="shared" si="1"/>
        <v>0</v>
      </c>
      <c r="K7" s="174">
        <f t="shared" ref="K7:K20" si="2">I7+J7</f>
        <v>0</v>
      </c>
      <c r="L7" s="170">
        <f t="shared" ref="L7:L20" si="3">+I7*G7</f>
        <v>0</v>
      </c>
      <c r="M7" s="171">
        <f t="shared" ref="M7:M20" si="4">+J7*G7</f>
        <v>0</v>
      </c>
      <c r="N7" s="174">
        <f t="shared" ref="N7:N20" si="5">L7+M7</f>
        <v>0</v>
      </c>
      <c r="P7" s="170">
        <f t="shared" ref="P7:P20" si="6">I7+L7</f>
        <v>0</v>
      </c>
      <c r="Q7" s="171">
        <f t="shared" ref="Q7:Q20" si="7">J7+M7</f>
        <v>0</v>
      </c>
      <c r="R7" s="174">
        <f t="shared" ref="R7:R20" si="8">+P7+Q7</f>
        <v>0</v>
      </c>
    </row>
    <row r="8" spans="2:18" x14ac:dyDescent="0.25">
      <c r="B8" s="6"/>
      <c r="C8" s="169"/>
      <c r="D8" s="5"/>
      <c r="E8" s="7"/>
      <c r="F8" s="7"/>
      <c r="G8" s="8"/>
      <c r="I8" s="170">
        <f t="shared" si="0"/>
        <v>0</v>
      </c>
      <c r="J8" s="171">
        <f t="shared" si="1"/>
        <v>0</v>
      </c>
      <c r="K8" s="174">
        <f t="shared" si="2"/>
        <v>0</v>
      </c>
      <c r="L8" s="170">
        <f t="shared" si="3"/>
        <v>0</v>
      </c>
      <c r="M8" s="171">
        <f t="shared" si="4"/>
        <v>0</v>
      </c>
      <c r="N8" s="174">
        <f t="shared" si="5"/>
        <v>0</v>
      </c>
      <c r="P8" s="170">
        <f t="shared" si="6"/>
        <v>0</v>
      </c>
      <c r="Q8" s="171">
        <f t="shared" si="7"/>
        <v>0</v>
      </c>
      <c r="R8" s="174">
        <f t="shared" si="8"/>
        <v>0</v>
      </c>
    </row>
    <row r="9" spans="2:18" ht="15.75" customHeight="1" x14ac:dyDescent="0.25">
      <c r="B9" s="6"/>
      <c r="C9" s="169"/>
      <c r="D9" s="5"/>
      <c r="E9" s="7"/>
      <c r="F9" s="7"/>
      <c r="G9" s="8"/>
      <c r="I9" s="170">
        <f t="shared" si="0"/>
        <v>0</v>
      </c>
      <c r="J9" s="171">
        <f t="shared" si="1"/>
        <v>0</v>
      </c>
      <c r="K9" s="174">
        <f t="shared" si="2"/>
        <v>0</v>
      </c>
      <c r="L9" s="170">
        <f t="shared" si="3"/>
        <v>0</v>
      </c>
      <c r="M9" s="171">
        <f t="shared" si="4"/>
        <v>0</v>
      </c>
      <c r="N9" s="174">
        <f t="shared" si="5"/>
        <v>0</v>
      </c>
      <c r="P9" s="170">
        <f t="shared" si="6"/>
        <v>0</v>
      </c>
      <c r="Q9" s="171">
        <f t="shared" si="7"/>
        <v>0</v>
      </c>
      <c r="R9" s="174">
        <f t="shared" si="8"/>
        <v>0</v>
      </c>
    </row>
    <row r="10" spans="2:18" x14ac:dyDescent="0.25">
      <c r="B10" s="6"/>
      <c r="C10" s="169"/>
      <c r="D10" s="5"/>
      <c r="E10" s="7"/>
      <c r="F10" s="7"/>
      <c r="G10" s="8"/>
      <c r="I10" s="170">
        <f t="shared" si="0"/>
        <v>0</v>
      </c>
      <c r="J10" s="171">
        <f t="shared" si="1"/>
        <v>0</v>
      </c>
      <c r="K10" s="174">
        <f t="shared" si="2"/>
        <v>0</v>
      </c>
      <c r="L10" s="170">
        <f t="shared" si="3"/>
        <v>0</v>
      </c>
      <c r="M10" s="171">
        <f t="shared" si="4"/>
        <v>0</v>
      </c>
      <c r="N10" s="174">
        <f t="shared" si="5"/>
        <v>0</v>
      </c>
      <c r="P10" s="170">
        <f t="shared" si="6"/>
        <v>0</v>
      </c>
      <c r="Q10" s="171">
        <f t="shared" si="7"/>
        <v>0</v>
      </c>
      <c r="R10" s="174">
        <f t="shared" si="8"/>
        <v>0</v>
      </c>
    </row>
    <row r="11" spans="2:18" x14ac:dyDescent="0.25">
      <c r="B11" s="6"/>
      <c r="C11" s="169"/>
      <c r="D11" s="5"/>
      <c r="E11" s="7"/>
      <c r="F11" s="7"/>
      <c r="G11" s="8"/>
      <c r="I11" s="170">
        <f t="shared" si="0"/>
        <v>0</v>
      </c>
      <c r="J11" s="171">
        <f t="shared" si="1"/>
        <v>0</v>
      </c>
      <c r="K11" s="174">
        <f t="shared" si="2"/>
        <v>0</v>
      </c>
      <c r="L11" s="170">
        <f t="shared" si="3"/>
        <v>0</v>
      </c>
      <c r="M11" s="171">
        <f t="shared" si="4"/>
        <v>0</v>
      </c>
      <c r="N11" s="174">
        <f t="shared" si="5"/>
        <v>0</v>
      </c>
      <c r="P11" s="170">
        <f t="shared" si="6"/>
        <v>0</v>
      </c>
      <c r="Q11" s="171">
        <f t="shared" si="7"/>
        <v>0</v>
      </c>
      <c r="R11" s="174">
        <f t="shared" si="8"/>
        <v>0</v>
      </c>
    </row>
    <row r="12" spans="2:18" x14ac:dyDescent="0.25">
      <c r="B12" s="6"/>
      <c r="C12" s="169"/>
      <c r="D12" s="5"/>
      <c r="E12" s="7"/>
      <c r="F12" s="7"/>
      <c r="G12" s="8"/>
      <c r="I12" s="170">
        <f t="shared" si="0"/>
        <v>0</v>
      </c>
      <c r="J12" s="171">
        <f t="shared" si="1"/>
        <v>0</v>
      </c>
      <c r="K12" s="174">
        <f t="shared" si="2"/>
        <v>0</v>
      </c>
      <c r="L12" s="170">
        <f t="shared" si="3"/>
        <v>0</v>
      </c>
      <c r="M12" s="171">
        <f t="shared" si="4"/>
        <v>0</v>
      </c>
      <c r="N12" s="174">
        <f t="shared" si="5"/>
        <v>0</v>
      </c>
      <c r="P12" s="170">
        <f t="shared" si="6"/>
        <v>0</v>
      </c>
      <c r="Q12" s="171">
        <f t="shared" si="7"/>
        <v>0</v>
      </c>
      <c r="R12" s="174">
        <f t="shared" si="8"/>
        <v>0</v>
      </c>
    </row>
    <row r="13" spans="2:18" x14ac:dyDescent="0.25">
      <c r="B13" s="6"/>
      <c r="C13" s="169"/>
      <c r="D13" s="5"/>
      <c r="E13" s="7"/>
      <c r="F13" s="7"/>
      <c r="G13" s="8"/>
      <c r="I13" s="170">
        <f t="shared" si="0"/>
        <v>0</v>
      </c>
      <c r="J13" s="171">
        <f t="shared" si="1"/>
        <v>0</v>
      </c>
      <c r="K13" s="174">
        <f t="shared" si="2"/>
        <v>0</v>
      </c>
      <c r="L13" s="170">
        <f t="shared" si="3"/>
        <v>0</v>
      </c>
      <c r="M13" s="171">
        <f t="shared" si="4"/>
        <v>0</v>
      </c>
      <c r="N13" s="174">
        <f t="shared" si="5"/>
        <v>0</v>
      </c>
      <c r="P13" s="170">
        <f t="shared" si="6"/>
        <v>0</v>
      </c>
      <c r="Q13" s="171">
        <f t="shared" si="7"/>
        <v>0</v>
      </c>
      <c r="R13" s="174">
        <f t="shared" si="8"/>
        <v>0</v>
      </c>
    </row>
    <row r="14" spans="2:18" x14ac:dyDescent="0.25">
      <c r="B14" s="6"/>
      <c r="C14" s="169"/>
      <c r="D14" s="5"/>
      <c r="E14" s="7"/>
      <c r="F14" s="7"/>
      <c r="G14" s="8"/>
      <c r="I14" s="170">
        <f t="shared" si="0"/>
        <v>0</v>
      </c>
      <c r="J14" s="171">
        <f t="shared" si="1"/>
        <v>0</v>
      </c>
      <c r="K14" s="174">
        <f t="shared" si="2"/>
        <v>0</v>
      </c>
      <c r="L14" s="170">
        <f t="shared" si="3"/>
        <v>0</v>
      </c>
      <c r="M14" s="171">
        <f t="shared" si="4"/>
        <v>0</v>
      </c>
      <c r="N14" s="174">
        <f t="shared" si="5"/>
        <v>0</v>
      </c>
      <c r="P14" s="170">
        <f t="shared" si="6"/>
        <v>0</v>
      </c>
      <c r="Q14" s="171">
        <f t="shared" si="7"/>
        <v>0</v>
      </c>
      <c r="R14" s="174">
        <f t="shared" si="8"/>
        <v>0</v>
      </c>
    </row>
    <row r="15" spans="2:18" x14ac:dyDescent="0.25">
      <c r="B15" s="6"/>
      <c r="C15" s="169"/>
      <c r="D15" s="5"/>
      <c r="E15" s="7"/>
      <c r="F15" s="7"/>
      <c r="G15" s="8"/>
      <c r="I15" s="170">
        <f t="shared" si="0"/>
        <v>0</v>
      </c>
      <c r="J15" s="171">
        <f t="shared" si="1"/>
        <v>0</v>
      </c>
      <c r="K15" s="174">
        <f t="shared" si="2"/>
        <v>0</v>
      </c>
      <c r="L15" s="170">
        <f t="shared" si="3"/>
        <v>0</v>
      </c>
      <c r="M15" s="171">
        <f t="shared" si="4"/>
        <v>0</v>
      </c>
      <c r="N15" s="174">
        <f t="shared" si="5"/>
        <v>0</v>
      </c>
      <c r="P15" s="170">
        <f t="shared" si="6"/>
        <v>0</v>
      </c>
      <c r="Q15" s="171">
        <f t="shared" si="7"/>
        <v>0</v>
      </c>
      <c r="R15" s="174">
        <f t="shared" si="8"/>
        <v>0</v>
      </c>
    </row>
    <row r="16" spans="2:18" x14ac:dyDescent="0.25">
      <c r="B16" s="6"/>
      <c r="C16" s="169"/>
      <c r="D16" s="5"/>
      <c r="E16" s="7"/>
      <c r="F16" s="7"/>
      <c r="G16" s="8"/>
      <c r="I16" s="170">
        <f t="shared" si="0"/>
        <v>0</v>
      </c>
      <c r="J16" s="171">
        <f t="shared" si="1"/>
        <v>0</v>
      </c>
      <c r="K16" s="174">
        <f t="shared" si="2"/>
        <v>0</v>
      </c>
      <c r="L16" s="170">
        <f t="shared" si="3"/>
        <v>0</v>
      </c>
      <c r="M16" s="171">
        <f t="shared" si="4"/>
        <v>0</v>
      </c>
      <c r="N16" s="174">
        <f t="shared" si="5"/>
        <v>0</v>
      </c>
      <c r="P16" s="170">
        <f t="shared" si="6"/>
        <v>0</v>
      </c>
      <c r="Q16" s="171">
        <f t="shared" si="7"/>
        <v>0</v>
      </c>
      <c r="R16" s="174">
        <f t="shared" si="8"/>
        <v>0</v>
      </c>
    </row>
    <row r="17" spans="2:18" x14ac:dyDescent="0.25">
      <c r="B17" s="6"/>
      <c r="C17" s="169"/>
      <c r="D17" s="5"/>
      <c r="E17" s="7"/>
      <c r="F17" s="7"/>
      <c r="G17" s="8"/>
      <c r="I17" s="170">
        <f t="shared" si="0"/>
        <v>0</v>
      </c>
      <c r="J17" s="171">
        <f t="shared" si="1"/>
        <v>0</v>
      </c>
      <c r="K17" s="174">
        <f t="shared" si="2"/>
        <v>0</v>
      </c>
      <c r="L17" s="170">
        <f t="shared" si="3"/>
        <v>0</v>
      </c>
      <c r="M17" s="171">
        <f t="shared" si="4"/>
        <v>0</v>
      </c>
      <c r="N17" s="174">
        <f t="shared" si="5"/>
        <v>0</v>
      </c>
      <c r="P17" s="170">
        <f t="shared" si="6"/>
        <v>0</v>
      </c>
      <c r="Q17" s="171">
        <f t="shared" si="7"/>
        <v>0</v>
      </c>
      <c r="R17" s="174">
        <f t="shared" si="8"/>
        <v>0</v>
      </c>
    </row>
    <row r="18" spans="2:18" x14ac:dyDescent="0.25">
      <c r="B18" s="6"/>
      <c r="C18" s="169"/>
      <c r="D18" s="5"/>
      <c r="E18" s="7"/>
      <c r="F18" s="7"/>
      <c r="G18" s="8"/>
      <c r="I18" s="170">
        <f t="shared" si="0"/>
        <v>0</v>
      </c>
      <c r="J18" s="171">
        <f t="shared" si="1"/>
        <v>0</v>
      </c>
      <c r="K18" s="174">
        <f t="shared" si="2"/>
        <v>0</v>
      </c>
      <c r="L18" s="170">
        <f t="shared" si="3"/>
        <v>0</v>
      </c>
      <c r="M18" s="171">
        <f t="shared" si="4"/>
        <v>0</v>
      </c>
      <c r="N18" s="174">
        <f t="shared" si="5"/>
        <v>0</v>
      </c>
      <c r="P18" s="170">
        <f t="shared" si="6"/>
        <v>0</v>
      </c>
      <c r="Q18" s="171">
        <f t="shared" si="7"/>
        <v>0</v>
      </c>
      <c r="R18" s="174">
        <f t="shared" si="8"/>
        <v>0</v>
      </c>
    </row>
    <row r="19" spans="2:18" x14ac:dyDescent="0.25">
      <c r="B19" s="6"/>
      <c r="C19" s="169"/>
      <c r="D19" s="5"/>
      <c r="E19" s="7"/>
      <c r="F19" s="7"/>
      <c r="G19" s="8"/>
      <c r="I19" s="170">
        <f t="shared" si="0"/>
        <v>0</v>
      </c>
      <c r="J19" s="171">
        <f t="shared" si="1"/>
        <v>0</v>
      </c>
      <c r="K19" s="174">
        <f t="shared" si="2"/>
        <v>0</v>
      </c>
      <c r="L19" s="170">
        <f t="shared" si="3"/>
        <v>0</v>
      </c>
      <c r="M19" s="171">
        <f t="shared" si="4"/>
        <v>0</v>
      </c>
      <c r="N19" s="174">
        <f t="shared" si="5"/>
        <v>0</v>
      </c>
      <c r="P19" s="170">
        <f t="shared" si="6"/>
        <v>0</v>
      </c>
      <c r="Q19" s="171">
        <f t="shared" si="7"/>
        <v>0</v>
      </c>
      <c r="R19" s="174">
        <f t="shared" si="8"/>
        <v>0</v>
      </c>
    </row>
    <row r="20" spans="2:18" x14ac:dyDescent="0.25">
      <c r="B20" s="6"/>
      <c r="C20" s="169"/>
      <c r="D20" s="5"/>
      <c r="E20" s="7"/>
      <c r="F20" s="7"/>
      <c r="G20" s="8"/>
      <c r="I20" s="170">
        <f t="shared" si="0"/>
        <v>0</v>
      </c>
      <c r="J20" s="171">
        <f t="shared" si="1"/>
        <v>0</v>
      </c>
      <c r="K20" s="174">
        <f t="shared" si="2"/>
        <v>0</v>
      </c>
      <c r="L20" s="170">
        <f t="shared" si="3"/>
        <v>0</v>
      </c>
      <c r="M20" s="171">
        <f t="shared" si="4"/>
        <v>0</v>
      </c>
      <c r="N20" s="174">
        <f t="shared" si="5"/>
        <v>0</v>
      </c>
      <c r="P20" s="170">
        <f t="shared" si="6"/>
        <v>0</v>
      </c>
      <c r="Q20" s="171">
        <f t="shared" si="7"/>
        <v>0</v>
      </c>
      <c r="R20" s="174">
        <f t="shared" si="8"/>
        <v>0</v>
      </c>
    </row>
    <row r="21" spans="2:18" ht="6" customHeight="1" x14ac:dyDescent="0.25">
      <c r="B21" s="111"/>
      <c r="C21" s="111"/>
      <c r="D21" s="135"/>
      <c r="E21" s="134"/>
      <c r="F21" s="134"/>
      <c r="G21" s="136"/>
      <c r="I21" s="10"/>
      <c r="J21" s="10"/>
      <c r="K21" s="10"/>
      <c r="L21" s="10"/>
      <c r="M21" s="10"/>
      <c r="N21" s="10"/>
      <c r="P21" s="10"/>
      <c r="Q21" s="10"/>
      <c r="R21" s="10"/>
    </row>
    <row r="22" spans="2:18" x14ac:dyDescent="0.25">
      <c r="B22" s="137" t="s">
        <v>62</v>
      </c>
      <c r="C22" s="139"/>
      <c r="D22" s="116"/>
      <c r="E22" s="138">
        <f>SUM(E5:E21)</f>
        <v>0</v>
      </c>
      <c r="F22" s="138">
        <f>SUM(F5:F21)</f>
        <v>0</v>
      </c>
      <c r="G22" s="208">
        <f>IF(K22=0,0,N22/K22)</f>
        <v>0</v>
      </c>
      <c r="I22" s="172">
        <f t="shared" ref="I22:N22" si="9">SUM(I5:I21)</f>
        <v>0</v>
      </c>
      <c r="J22" s="171">
        <f t="shared" si="9"/>
        <v>0</v>
      </c>
      <c r="K22" s="174">
        <f t="shared" si="9"/>
        <v>0</v>
      </c>
      <c r="L22" s="172">
        <f t="shared" si="9"/>
        <v>0</v>
      </c>
      <c r="M22" s="171">
        <f t="shared" si="9"/>
        <v>0</v>
      </c>
      <c r="N22" s="174">
        <f t="shared" si="9"/>
        <v>0</v>
      </c>
      <c r="P22" s="172">
        <f t="shared" ref="P22:R22" si="10">SUM(P5:P21)</f>
        <v>0</v>
      </c>
      <c r="Q22" s="171">
        <f t="shared" si="10"/>
        <v>0</v>
      </c>
      <c r="R22" s="174">
        <f t="shared" si="10"/>
        <v>0</v>
      </c>
    </row>
    <row r="23" spans="2:18" x14ac:dyDescent="0.25">
      <c r="B23" s="112" t="s">
        <v>52</v>
      </c>
      <c r="C23" s="132"/>
      <c r="D23" s="131"/>
      <c r="E23" s="131"/>
      <c r="F23" s="131"/>
      <c r="G23" s="133"/>
      <c r="I23" s="132"/>
      <c r="J23" s="42"/>
      <c r="K23" s="42"/>
      <c r="L23" s="132"/>
      <c r="M23" s="42"/>
      <c r="N23" s="42"/>
      <c r="P23" s="132"/>
      <c r="Q23" s="42"/>
      <c r="R23" s="42"/>
    </row>
    <row r="24" spans="2:18" x14ac:dyDescent="0.25">
      <c r="B24" s="6"/>
      <c r="C24" s="169"/>
      <c r="D24" s="5"/>
      <c r="E24" s="7"/>
      <c r="F24" s="7"/>
      <c r="G24" s="8"/>
      <c r="I24" s="170">
        <f t="shared" ref="I24:I31" si="11">E24*D24*Weeks</f>
        <v>0</v>
      </c>
      <c r="J24" s="171">
        <f t="shared" ref="J24:J31" si="12">F24*D24*Weeks</f>
        <v>0</v>
      </c>
      <c r="K24" s="174">
        <f t="shared" ref="K24:K31" si="13">I24+J24</f>
        <v>0</v>
      </c>
      <c r="L24" s="170">
        <f t="shared" ref="L24:L31" si="14">+I24*G24</f>
        <v>0</v>
      </c>
      <c r="M24" s="171">
        <f t="shared" ref="M24:M31" si="15">+J24*G24</f>
        <v>0</v>
      </c>
      <c r="N24" s="174">
        <f t="shared" ref="N24:N31" si="16">L24+M24</f>
        <v>0</v>
      </c>
      <c r="P24" s="170">
        <f t="shared" ref="P24:P31" si="17">I24+L24</f>
        <v>0</v>
      </c>
      <c r="Q24" s="171">
        <f t="shared" ref="Q24:Q31" si="18">J24+M24</f>
        <v>0</v>
      </c>
      <c r="R24" s="174">
        <f t="shared" ref="R24:R31" si="19">+P24+Q24</f>
        <v>0</v>
      </c>
    </row>
    <row r="25" spans="2:18" x14ac:dyDescent="0.25">
      <c r="B25" s="6"/>
      <c r="C25" s="169"/>
      <c r="D25" s="5"/>
      <c r="E25" s="7"/>
      <c r="F25" s="7"/>
      <c r="G25" s="8"/>
      <c r="I25" s="170">
        <f t="shared" si="11"/>
        <v>0</v>
      </c>
      <c r="J25" s="171">
        <f t="shared" si="12"/>
        <v>0</v>
      </c>
      <c r="K25" s="174">
        <f t="shared" si="13"/>
        <v>0</v>
      </c>
      <c r="L25" s="170">
        <f t="shared" si="14"/>
        <v>0</v>
      </c>
      <c r="M25" s="171">
        <f t="shared" si="15"/>
        <v>0</v>
      </c>
      <c r="N25" s="174">
        <f t="shared" si="16"/>
        <v>0</v>
      </c>
      <c r="P25" s="170">
        <f t="shared" si="17"/>
        <v>0</v>
      </c>
      <c r="Q25" s="171">
        <f t="shared" si="18"/>
        <v>0</v>
      </c>
      <c r="R25" s="174">
        <f t="shared" si="19"/>
        <v>0</v>
      </c>
    </row>
    <row r="26" spans="2:18" x14ac:dyDescent="0.25">
      <c r="B26" s="6"/>
      <c r="C26" s="169"/>
      <c r="D26" s="5"/>
      <c r="E26" s="7"/>
      <c r="F26" s="7"/>
      <c r="G26" s="8"/>
      <c r="I26" s="170">
        <f t="shared" si="11"/>
        <v>0</v>
      </c>
      <c r="J26" s="171">
        <f t="shared" si="12"/>
        <v>0</v>
      </c>
      <c r="K26" s="174">
        <f t="shared" si="13"/>
        <v>0</v>
      </c>
      <c r="L26" s="170">
        <f t="shared" si="14"/>
        <v>0</v>
      </c>
      <c r="M26" s="171">
        <f t="shared" si="15"/>
        <v>0</v>
      </c>
      <c r="N26" s="174">
        <f t="shared" si="16"/>
        <v>0</v>
      </c>
      <c r="P26" s="170">
        <f t="shared" si="17"/>
        <v>0</v>
      </c>
      <c r="Q26" s="171">
        <f t="shared" si="18"/>
        <v>0</v>
      </c>
      <c r="R26" s="174">
        <f t="shared" si="19"/>
        <v>0</v>
      </c>
    </row>
    <row r="27" spans="2:18" x14ac:dyDescent="0.25">
      <c r="B27" s="6"/>
      <c r="C27" s="169"/>
      <c r="D27" s="5"/>
      <c r="E27" s="7"/>
      <c r="F27" s="7"/>
      <c r="G27" s="8"/>
      <c r="I27" s="170">
        <f t="shared" si="11"/>
        <v>0</v>
      </c>
      <c r="J27" s="171">
        <f t="shared" si="12"/>
        <v>0</v>
      </c>
      <c r="K27" s="174">
        <f t="shared" si="13"/>
        <v>0</v>
      </c>
      <c r="L27" s="170">
        <f t="shared" si="14"/>
        <v>0</v>
      </c>
      <c r="M27" s="171">
        <f t="shared" si="15"/>
        <v>0</v>
      </c>
      <c r="N27" s="174">
        <f t="shared" si="16"/>
        <v>0</v>
      </c>
      <c r="P27" s="170">
        <f t="shared" si="17"/>
        <v>0</v>
      </c>
      <c r="Q27" s="171">
        <f t="shared" si="18"/>
        <v>0</v>
      </c>
      <c r="R27" s="174">
        <f t="shared" si="19"/>
        <v>0</v>
      </c>
    </row>
    <row r="28" spans="2:18" x14ac:dyDescent="0.25">
      <c r="B28" s="6"/>
      <c r="C28" s="169"/>
      <c r="D28" s="5"/>
      <c r="E28" s="7"/>
      <c r="F28" s="7"/>
      <c r="G28" s="8"/>
      <c r="I28" s="170">
        <f t="shared" si="11"/>
        <v>0</v>
      </c>
      <c r="J28" s="171">
        <f t="shared" si="12"/>
        <v>0</v>
      </c>
      <c r="K28" s="174">
        <f t="shared" si="13"/>
        <v>0</v>
      </c>
      <c r="L28" s="170">
        <f t="shared" si="14"/>
        <v>0</v>
      </c>
      <c r="M28" s="171">
        <f t="shared" si="15"/>
        <v>0</v>
      </c>
      <c r="N28" s="174">
        <f t="shared" si="16"/>
        <v>0</v>
      </c>
      <c r="P28" s="170">
        <f t="shared" si="17"/>
        <v>0</v>
      </c>
      <c r="Q28" s="171">
        <f t="shared" si="18"/>
        <v>0</v>
      </c>
      <c r="R28" s="174">
        <f t="shared" si="19"/>
        <v>0</v>
      </c>
    </row>
    <row r="29" spans="2:18" x14ac:dyDescent="0.25">
      <c r="B29" s="6"/>
      <c r="C29" s="169"/>
      <c r="D29" s="5"/>
      <c r="E29" s="7"/>
      <c r="F29" s="7"/>
      <c r="G29" s="8"/>
      <c r="I29" s="170">
        <f t="shared" si="11"/>
        <v>0</v>
      </c>
      <c r="J29" s="171">
        <f t="shared" si="12"/>
        <v>0</v>
      </c>
      <c r="K29" s="174">
        <f t="shared" si="13"/>
        <v>0</v>
      </c>
      <c r="L29" s="170">
        <f t="shared" si="14"/>
        <v>0</v>
      </c>
      <c r="M29" s="171">
        <f t="shared" si="15"/>
        <v>0</v>
      </c>
      <c r="N29" s="174">
        <f t="shared" si="16"/>
        <v>0</v>
      </c>
      <c r="P29" s="170">
        <f t="shared" si="17"/>
        <v>0</v>
      </c>
      <c r="Q29" s="171">
        <f t="shared" si="18"/>
        <v>0</v>
      </c>
      <c r="R29" s="174">
        <f t="shared" si="19"/>
        <v>0</v>
      </c>
    </row>
    <row r="30" spans="2:18" x14ac:dyDescent="0.25">
      <c r="B30" s="6"/>
      <c r="C30" s="169"/>
      <c r="D30" s="5"/>
      <c r="E30" s="7"/>
      <c r="F30" s="7"/>
      <c r="G30" s="8"/>
      <c r="I30" s="170">
        <f t="shared" si="11"/>
        <v>0</v>
      </c>
      <c r="J30" s="171">
        <f t="shared" si="12"/>
        <v>0</v>
      </c>
      <c r="K30" s="174">
        <f t="shared" si="13"/>
        <v>0</v>
      </c>
      <c r="L30" s="170">
        <f t="shared" si="14"/>
        <v>0</v>
      </c>
      <c r="M30" s="171">
        <f t="shared" si="15"/>
        <v>0</v>
      </c>
      <c r="N30" s="174">
        <f t="shared" si="16"/>
        <v>0</v>
      </c>
      <c r="P30" s="170">
        <f t="shared" si="17"/>
        <v>0</v>
      </c>
      <c r="Q30" s="171">
        <f t="shared" si="18"/>
        <v>0</v>
      </c>
      <c r="R30" s="174">
        <f t="shared" si="19"/>
        <v>0</v>
      </c>
    </row>
    <row r="31" spans="2:18" x14ac:dyDescent="0.25">
      <c r="B31" s="6"/>
      <c r="C31" s="169"/>
      <c r="D31" s="5"/>
      <c r="E31" s="7"/>
      <c r="F31" s="7"/>
      <c r="G31" s="8"/>
      <c r="I31" s="170">
        <f t="shared" si="11"/>
        <v>0</v>
      </c>
      <c r="J31" s="171">
        <f t="shared" si="12"/>
        <v>0</v>
      </c>
      <c r="K31" s="174">
        <f t="shared" si="13"/>
        <v>0</v>
      </c>
      <c r="L31" s="170">
        <f t="shared" si="14"/>
        <v>0</v>
      </c>
      <c r="M31" s="171">
        <f t="shared" si="15"/>
        <v>0</v>
      </c>
      <c r="N31" s="174">
        <f t="shared" si="16"/>
        <v>0</v>
      </c>
      <c r="P31" s="170">
        <f t="shared" si="17"/>
        <v>0</v>
      </c>
      <c r="Q31" s="171">
        <f t="shared" si="18"/>
        <v>0</v>
      </c>
      <c r="R31" s="174">
        <f t="shared" si="19"/>
        <v>0</v>
      </c>
    </row>
    <row r="32" spans="2:18" ht="6" customHeight="1" x14ac:dyDescent="0.25">
      <c r="B32" s="111" t="s">
        <v>19</v>
      </c>
      <c r="C32" s="111"/>
      <c r="D32" s="135" t="s">
        <v>19</v>
      </c>
      <c r="E32" s="134" t="s">
        <v>19</v>
      </c>
      <c r="F32" s="134"/>
      <c r="G32" s="136" t="s">
        <v>19</v>
      </c>
      <c r="I32" s="10"/>
      <c r="J32" s="10"/>
      <c r="K32" s="10"/>
      <c r="L32" s="10"/>
      <c r="M32" s="10"/>
      <c r="N32" s="10"/>
      <c r="P32" s="10"/>
      <c r="Q32" s="10"/>
      <c r="R32" s="10"/>
    </row>
    <row r="33" spans="1:18" x14ac:dyDescent="0.25">
      <c r="B33" s="137" t="s">
        <v>123</v>
      </c>
      <c r="C33" s="139"/>
      <c r="D33" s="116"/>
      <c r="E33" s="138">
        <f>SUM(E23:E32)</f>
        <v>0</v>
      </c>
      <c r="F33" s="138">
        <f>SUM(F23:F32)</f>
        <v>0</v>
      </c>
      <c r="G33" s="208">
        <f>IF(K33=0,0,N33/K33)</f>
        <v>0</v>
      </c>
      <c r="I33" s="172">
        <f t="shared" ref="I33:N33" si="20">SUM(I23:I32)</f>
        <v>0</v>
      </c>
      <c r="J33" s="171">
        <f t="shared" si="20"/>
        <v>0</v>
      </c>
      <c r="K33" s="171">
        <f t="shared" si="20"/>
        <v>0</v>
      </c>
      <c r="L33" s="172">
        <f t="shared" si="20"/>
        <v>0</v>
      </c>
      <c r="M33" s="171">
        <f t="shared" si="20"/>
        <v>0</v>
      </c>
      <c r="N33" s="171">
        <f t="shared" si="20"/>
        <v>0</v>
      </c>
      <c r="P33" s="172">
        <f t="shared" ref="P33:R33" si="21">SUM(P23:P32)</f>
        <v>0</v>
      </c>
      <c r="Q33" s="171">
        <f t="shared" si="21"/>
        <v>0</v>
      </c>
      <c r="R33" s="171">
        <f t="shared" si="21"/>
        <v>0</v>
      </c>
    </row>
    <row r="34" spans="1:18" ht="6" customHeight="1" x14ac:dyDescent="0.25">
      <c r="B34" s="111" t="s">
        <v>19</v>
      </c>
      <c r="C34" s="111"/>
      <c r="D34" s="111" t="s">
        <v>19</v>
      </c>
      <c r="E34" s="111" t="s">
        <v>19</v>
      </c>
      <c r="F34" s="111" t="s">
        <v>19</v>
      </c>
      <c r="G34" s="111" t="s">
        <v>19</v>
      </c>
      <c r="I34" s="10"/>
      <c r="J34" s="10"/>
      <c r="K34" s="10"/>
      <c r="L34" s="10"/>
      <c r="M34" s="10"/>
      <c r="N34" s="10"/>
      <c r="P34" s="10"/>
      <c r="Q34" s="10"/>
      <c r="R34" s="10"/>
    </row>
    <row r="35" spans="1:18" x14ac:dyDescent="0.25">
      <c r="B35" s="121" t="s">
        <v>61</v>
      </c>
      <c r="C35" s="122"/>
      <c r="D35" s="141"/>
      <c r="E35" s="140">
        <f>+E22+E33</f>
        <v>0</v>
      </c>
      <c r="F35" s="140">
        <f>+F22+F33</f>
        <v>0</v>
      </c>
      <c r="G35" s="209">
        <f>IF(K35=0,0,N35/K35)</f>
        <v>0</v>
      </c>
      <c r="I35" s="122">
        <f>+I22+I33</f>
        <v>0</v>
      </c>
      <c r="J35" s="122">
        <f>+J22+J33</f>
        <v>0</v>
      </c>
      <c r="K35" s="122">
        <f t="shared" ref="K35:M35" si="22">+K22+K33</f>
        <v>0</v>
      </c>
      <c r="L35" s="122">
        <f t="shared" si="22"/>
        <v>0</v>
      </c>
      <c r="M35" s="122">
        <f t="shared" si="22"/>
        <v>0</v>
      </c>
      <c r="N35" s="122">
        <f t="shared" ref="N35" si="23">+N22+N33</f>
        <v>0</v>
      </c>
      <c r="P35" s="122">
        <f t="shared" ref="P35:R35" si="24">+P22+P33</f>
        <v>0</v>
      </c>
      <c r="Q35" s="122">
        <f t="shared" si="24"/>
        <v>0</v>
      </c>
      <c r="R35" s="122">
        <f t="shared" si="24"/>
        <v>0</v>
      </c>
    </row>
    <row r="36" spans="1:18" x14ac:dyDescent="0.25">
      <c r="B36" s="112" t="s">
        <v>307</v>
      </c>
      <c r="C36" s="132"/>
      <c r="D36" s="132"/>
      <c r="E36" s="131"/>
      <c r="F36" s="131"/>
      <c r="G36" s="133"/>
      <c r="I36" s="132"/>
      <c r="J36" s="42"/>
      <c r="K36" s="42"/>
      <c r="L36" s="132"/>
      <c r="M36" s="42"/>
      <c r="N36" s="42"/>
      <c r="P36" s="132"/>
      <c r="Q36" s="42"/>
      <c r="R36" s="42"/>
    </row>
    <row r="37" spans="1:18" x14ac:dyDescent="0.25">
      <c r="B37" s="6"/>
      <c r="C37" s="173" t="s">
        <v>50</v>
      </c>
      <c r="D37" s="5"/>
      <c r="E37" s="173" t="s">
        <v>50</v>
      </c>
      <c r="F37" s="7"/>
      <c r="G37" s="173" t="s">
        <v>50</v>
      </c>
      <c r="I37" s="173" t="s">
        <v>50</v>
      </c>
      <c r="J37" s="171">
        <f>F37*D37*Weeks</f>
        <v>0</v>
      </c>
      <c r="K37" s="173" t="s">
        <v>50</v>
      </c>
      <c r="L37" s="173" t="s">
        <v>50</v>
      </c>
      <c r="M37" s="173" t="s">
        <v>50</v>
      </c>
      <c r="N37" s="173" t="s">
        <v>50</v>
      </c>
      <c r="P37" s="173" t="s">
        <v>50</v>
      </c>
      <c r="Q37" s="173" t="s">
        <v>50</v>
      </c>
      <c r="R37" s="210">
        <f>J37</f>
        <v>0</v>
      </c>
    </row>
    <row r="38" spans="1:18" x14ac:dyDescent="0.25">
      <c r="B38" s="6"/>
      <c r="C38" s="173" t="s">
        <v>50</v>
      </c>
      <c r="D38" s="5"/>
      <c r="E38" s="173" t="s">
        <v>50</v>
      </c>
      <c r="F38" s="7"/>
      <c r="G38" s="173" t="s">
        <v>50</v>
      </c>
      <c r="I38" s="173" t="s">
        <v>50</v>
      </c>
      <c r="J38" s="171">
        <f>F38*D38*Weeks</f>
        <v>0</v>
      </c>
      <c r="K38" s="173" t="s">
        <v>50</v>
      </c>
      <c r="L38" s="173" t="s">
        <v>50</v>
      </c>
      <c r="M38" s="173" t="s">
        <v>50</v>
      </c>
      <c r="N38" s="173" t="s">
        <v>50</v>
      </c>
      <c r="P38" s="173" t="s">
        <v>50</v>
      </c>
      <c r="Q38" s="173" t="s">
        <v>50</v>
      </c>
      <c r="R38" s="210">
        <f t="shared" ref="R38:R41" si="25">J38</f>
        <v>0</v>
      </c>
    </row>
    <row r="39" spans="1:18" x14ac:dyDescent="0.25">
      <c r="B39" s="6"/>
      <c r="C39" s="173" t="s">
        <v>50</v>
      </c>
      <c r="D39" s="5"/>
      <c r="E39" s="173" t="s">
        <v>50</v>
      </c>
      <c r="F39" s="7"/>
      <c r="G39" s="173" t="s">
        <v>50</v>
      </c>
      <c r="I39" s="173" t="s">
        <v>50</v>
      </c>
      <c r="J39" s="171">
        <f>F39*D39*Weeks</f>
        <v>0</v>
      </c>
      <c r="K39" s="173" t="s">
        <v>50</v>
      </c>
      <c r="L39" s="173" t="s">
        <v>50</v>
      </c>
      <c r="M39" s="173" t="s">
        <v>50</v>
      </c>
      <c r="N39" s="173" t="s">
        <v>50</v>
      </c>
      <c r="P39" s="173" t="s">
        <v>50</v>
      </c>
      <c r="Q39" s="173" t="s">
        <v>50</v>
      </c>
      <c r="R39" s="210">
        <f t="shared" si="25"/>
        <v>0</v>
      </c>
    </row>
    <row r="40" spans="1:18" x14ac:dyDescent="0.25">
      <c r="B40" s="6"/>
      <c r="C40" s="173" t="s">
        <v>50</v>
      </c>
      <c r="D40" s="5"/>
      <c r="E40" s="173" t="s">
        <v>50</v>
      </c>
      <c r="F40" s="7"/>
      <c r="G40" s="173" t="s">
        <v>50</v>
      </c>
      <c r="I40" s="173" t="s">
        <v>50</v>
      </c>
      <c r="J40" s="171">
        <f>F40*D40*Weeks</f>
        <v>0</v>
      </c>
      <c r="K40" s="173" t="s">
        <v>50</v>
      </c>
      <c r="L40" s="173" t="s">
        <v>50</v>
      </c>
      <c r="M40" s="173" t="s">
        <v>50</v>
      </c>
      <c r="N40" s="173" t="s">
        <v>50</v>
      </c>
      <c r="P40" s="173" t="s">
        <v>50</v>
      </c>
      <c r="Q40" s="173" t="s">
        <v>50</v>
      </c>
      <c r="R40" s="210">
        <f t="shared" si="25"/>
        <v>0</v>
      </c>
    </row>
    <row r="41" spans="1:18" x14ac:dyDescent="0.25">
      <c r="B41" s="6"/>
      <c r="C41" s="173" t="s">
        <v>50</v>
      </c>
      <c r="D41" s="5"/>
      <c r="E41" s="173" t="s">
        <v>50</v>
      </c>
      <c r="F41" s="7"/>
      <c r="G41" s="173" t="s">
        <v>50</v>
      </c>
      <c r="I41" s="173" t="s">
        <v>50</v>
      </c>
      <c r="J41" s="171">
        <f>F41*D41*Weeks</f>
        <v>0</v>
      </c>
      <c r="K41" s="173" t="s">
        <v>50</v>
      </c>
      <c r="L41" s="173" t="s">
        <v>50</v>
      </c>
      <c r="M41" s="173" t="s">
        <v>50</v>
      </c>
      <c r="N41" s="173" t="s">
        <v>50</v>
      </c>
      <c r="P41" s="173" t="s">
        <v>50</v>
      </c>
      <c r="Q41" s="173" t="s">
        <v>50</v>
      </c>
      <c r="R41" s="210">
        <f t="shared" si="25"/>
        <v>0</v>
      </c>
    </row>
    <row r="42" spans="1:18" ht="6" customHeight="1" x14ac:dyDescent="0.25">
      <c r="B42" s="111" t="s">
        <v>19</v>
      </c>
      <c r="C42" s="111"/>
      <c r="D42" s="111" t="s">
        <v>19</v>
      </c>
      <c r="E42" s="134" t="s">
        <v>19</v>
      </c>
      <c r="F42" s="134"/>
      <c r="G42" s="136" t="s">
        <v>19</v>
      </c>
      <c r="I42" s="111" t="s">
        <v>19</v>
      </c>
      <c r="J42" s="111" t="s">
        <v>19</v>
      </c>
      <c r="K42" s="111"/>
      <c r="L42" s="111"/>
      <c r="M42" s="111"/>
      <c r="N42" s="111"/>
      <c r="P42" s="111"/>
      <c r="Q42" s="111"/>
      <c r="R42" s="111"/>
    </row>
    <row r="43" spans="1:18" x14ac:dyDescent="0.25">
      <c r="B43" s="121" t="s">
        <v>49</v>
      </c>
      <c r="C43" s="122"/>
      <c r="D43" s="141"/>
      <c r="E43" s="140"/>
      <c r="F43" s="140">
        <f>SUM(F36:F42)</f>
        <v>0</v>
      </c>
      <c r="G43" s="141"/>
      <c r="I43" s="122">
        <f t="shared" ref="I43:J43" si="26">SUM(I36:I42)</f>
        <v>0</v>
      </c>
      <c r="J43" s="122">
        <f t="shared" si="26"/>
        <v>0</v>
      </c>
      <c r="K43" s="122"/>
      <c r="L43" s="122"/>
      <c r="M43" s="122"/>
      <c r="N43" s="122"/>
      <c r="P43" s="122"/>
      <c r="Q43" s="122"/>
      <c r="R43" s="122"/>
    </row>
    <row r="44" spans="1:18" ht="6" customHeight="1" x14ac:dyDescent="0.25">
      <c r="B44" s="111" t="s">
        <v>19</v>
      </c>
      <c r="C44" s="111"/>
      <c r="D44" s="111" t="s">
        <v>19</v>
      </c>
      <c r="E44" s="111" t="s">
        <v>19</v>
      </c>
      <c r="F44" s="111"/>
      <c r="G44" s="111" t="s">
        <v>19</v>
      </c>
      <c r="I44" s="111" t="s">
        <v>19</v>
      </c>
      <c r="J44" s="111" t="s">
        <v>19</v>
      </c>
      <c r="K44" s="111"/>
      <c r="L44" s="111"/>
      <c r="M44" s="111"/>
      <c r="N44" s="111"/>
      <c r="P44" s="111"/>
      <c r="Q44" s="111"/>
      <c r="R44" s="111"/>
    </row>
    <row r="45" spans="1:18" x14ac:dyDescent="0.25">
      <c r="I45" s="11"/>
      <c r="J45" s="11"/>
      <c r="K45" s="11"/>
      <c r="L45" s="11"/>
      <c r="M45" s="11"/>
      <c r="N45" s="11"/>
      <c r="P45" s="11"/>
      <c r="Q45" s="11"/>
      <c r="R45" s="11"/>
    </row>
    <row r="46" spans="1:18" x14ac:dyDescent="0.25">
      <c r="C46" s="11"/>
      <c r="G46" s="11"/>
    </row>
    <row r="47" spans="1:18" ht="8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P47" s="10"/>
      <c r="Q47" s="10"/>
      <c r="R47" s="10"/>
    </row>
    <row r="48" spans="1:18" ht="18.75" x14ac:dyDescent="0.3">
      <c r="A48" s="9"/>
      <c r="B48" s="4" t="s">
        <v>40</v>
      </c>
      <c r="C48" s="9"/>
      <c r="D48" s="9"/>
      <c r="E48" s="9"/>
      <c r="F48" s="9"/>
      <c r="G48" s="9"/>
    </row>
    <row r="49" spans="1:2" x14ac:dyDescent="0.25">
      <c r="A49" s="142">
        <v>1</v>
      </c>
      <c r="B49" s="1" t="s">
        <v>41</v>
      </c>
    </row>
    <row r="50" spans="1:2" x14ac:dyDescent="0.25">
      <c r="A50" s="142"/>
      <c r="B50" s="143" t="s">
        <v>346</v>
      </c>
    </row>
    <row r="51" spans="1:2" x14ac:dyDescent="0.25">
      <c r="A51" s="142"/>
      <c r="B51" s="143" t="s">
        <v>347</v>
      </c>
    </row>
    <row r="52" spans="1:2" x14ac:dyDescent="0.25">
      <c r="A52" s="142">
        <v>2</v>
      </c>
      <c r="B52" s="1" t="s">
        <v>117</v>
      </c>
    </row>
    <row r="53" spans="1:2" x14ac:dyDescent="0.25">
      <c r="A53" s="144"/>
      <c r="B53" s="143" t="s">
        <v>118</v>
      </c>
    </row>
    <row r="54" spans="1:2" x14ac:dyDescent="0.25">
      <c r="A54" s="144"/>
      <c r="B54" s="143" t="s">
        <v>119</v>
      </c>
    </row>
    <row r="55" spans="1:2" x14ac:dyDescent="0.25">
      <c r="A55" s="142">
        <v>3</v>
      </c>
      <c r="B55" s="1" t="s">
        <v>120</v>
      </c>
    </row>
    <row r="56" spans="1:2" x14ac:dyDescent="0.25">
      <c r="A56" s="142"/>
      <c r="B56" s="143" t="s">
        <v>348</v>
      </c>
    </row>
    <row r="57" spans="1:2" x14ac:dyDescent="0.25">
      <c r="A57" s="142"/>
      <c r="B57" s="143" t="s">
        <v>349</v>
      </c>
    </row>
    <row r="58" spans="1:2" x14ac:dyDescent="0.25">
      <c r="A58" s="142">
        <v>4</v>
      </c>
      <c r="B58" s="1" t="s">
        <v>389</v>
      </c>
    </row>
    <row r="59" spans="1:2" x14ac:dyDescent="0.25">
      <c r="A59" s="142"/>
      <c r="B59" s="143" t="s">
        <v>390</v>
      </c>
    </row>
    <row r="60" spans="1:2" x14ac:dyDescent="0.25">
      <c r="A60" s="142">
        <v>5</v>
      </c>
      <c r="B60" s="1" t="s">
        <v>42</v>
      </c>
    </row>
    <row r="61" spans="1:2" x14ac:dyDescent="0.25">
      <c r="A61" s="144"/>
      <c r="B61" s="143" t="s">
        <v>391</v>
      </c>
    </row>
    <row r="62" spans="1:2" x14ac:dyDescent="0.25">
      <c r="A62" s="144"/>
      <c r="B62" s="143" t="s">
        <v>392</v>
      </c>
    </row>
    <row r="63" spans="1:2" x14ac:dyDescent="0.25">
      <c r="A63" s="142">
        <v>6</v>
      </c>
      <c r="B63" s="1" t="s">
        <v>43</v>
      </c>
    </row>
    <row r="64" spans="1:2" x14ac:dyDescent="0.25">
      <c r="A64" s="144"/>
      <c r="B64" s="143" t="s">
        <v>44</v>
      </c>
    </row>
    <row r="65" spans="1:2" x14ac:dyDescent="0.25">
      <c r="A65" s="142">
        <v>7</v>
      </c>
      <c r="B65" s="1" t="s">
        <v>45</v>
      </c>
    </row>
    <row r="66" spans="1:2" x14ac:dyDescent="0.25">
      <c r="A66" s="144"/>
      <c r="B66" s="143" t="s">
        <v>379</v>
      </c>
    </row>
    <row r="67" spans="1:2" x14ac:dyDescent="0.25">
      <c r="A67" s="144"/>
      <c r="B67" s="143" t="s">
        <v>350</v>
      </c>
    </row>
  </sheetData>
  <sheetProtection algorithmName="SHA-512" hashValue="ON4rDAOxKUPTctCxv1qh5E6Ch/rgSk7V+WuSE5i/DaJsXPoK7xS/5UhfeeOM4c6VacxU01AivAQAZmVozArJuw==" saltValue="gybppXcis8VO6BI/oIUI0w==" spinCount="100000" sheet="1" objects="1" scenarios="1"/>
  <autoFilter ref="B4:M34" xr:uid="{15E3D4D2-6569-4CDE-8917-11A1426D490D}"/>
  <conditionalFormatting sqref="C37:E41">
    <cfRule type="containsText" dxfId="55" priority="18" operator="containsText" text="Clear">
      <formula>NOT(ISERROR(SEARCH("Clear",C37)))</formula>
    </cfRule>
  </conditionalFormatting>
  <conditionalFormatting sqref="D36:D41 C38:E41 C6:N21 C24:K32 C36 E36:H36 F37:F41 C42:N42">
    <cfRule type="cellIs" dxfId="54" priority="19" operator="equal">
      <formula>0</formula>
    </cfRule>
  </conditionalFormatting>
  <conditionalFormatting sqref="G37:G41">
    <cfRule type="containsText" dxfId="53" priority="44" operator="containsText" text="Clear">
      <formula>NOT(ISERROR(SEARCH("Clear",G37)))</formula>
    </cfRule>
  </conditionalFormatting>
  <conditionalFormatting sqref="G38:G41">
    <cfRule type="cellIs" dxfId="52" priority="46" operator="equal">
      <formula>0</formula>
    </cfRule>
  </conditionalFormatting>
  <conditionalFormatting sqref="I37:I41">
    <cfRule type="containsText" dxfId="51" priority="20" operator="containsText" text="Clear">
      <formula>NOT(ISERROR(SEARCH("Clear",I37)))</formula>
    </cfRule>
  </conditionalFormatting>
  <conditionalFormatting sqref="I38:I41">
    <cfRule type="cellIs" dxfId="50" priority="21" operator="equal">
      <formula>0</formula>
    </cfRule>
  </conditionalFormatting>
  <conditionalFormatting sqref="I33:K33">
    <cfRule type="cellIs" dxfId="49" priority="31" operator="equal">
      <formula>0</formula>
    </cfRule>
  </conditionalFormatting>
  <conditionalFormatting sqref="I22:N22">
    <cfRule type="cellIs" dxfId="48" priority="9" operator="equal">
      <formula>0</formula>
    </cfRule>
  </conditionalFormatting>
  <conditionalFormatting sqref="J37:J41">
    <cfRule type="cellIs" dxfId="47" priority="24" operator="equal">
      <formula>0</formula>
    </cfRule>
  </conditionalFormatting>
  <conditionalFormatting sqref="K37:N41">
    <cfRule type="containsText" dxfId="46" priority="10" operator="containsText" text="Clear">
      <formula>NOT(ISERROR(SEARCH("Clear",K37)))</formula>
    </cfRule>
  </conditionalFormatting>
  <conditionalFormatting sqref="K38:N41">
    <cfRule type="cellIs" dxfId="45" priority="11" operator="equal">
      <formula>0</formula>
    </cfRule>
  </conditionalFormatting>
  <conditionalFormatting sqref="L24:N33">
    <cfRule type="cellIs" dxfId="44" priority="13" operator="equal">
      <formula>0</formula>
    </cfRule>
  </conditionalFormatting>
  <conditionalFormatting sqref="P6:R22">
    <cfRule type="cellIs" dxfId="43" priority="4" operator="equal">
      <formula>0</formula>
    </cfRule>
  </conditionalFormatting>
  <conditionalFormatting sqref="P24:R33">
    <cfRule type="cellIs" dxfId="42" priority="1" operator="equal">
      <formula>0</formula>
    </cfRule>
  </conditionalFormatting>
  <conditionalFormatting sqref="P37:R41">
    <cfRule type="containsText" dxfId="41" priority="5" operator="containsText" text="Clear">
      <formula>NOT(ISERROR(SEARCH("Clear",P37)))</formula>
    </cfRule>
  </conditionalFormatting>
  <conditionalFormatting sqref="P38:R42">
    <cfRule type="cellIs" dxfId="40" priority="6" operator="equal">
      <formula>0</formula>
    </cfRule>
  </conditionalFormatting>
  <dataValidations count="2">
    <dataValidation allowBlank="1" showInputMessage="1" showErrorMessage="1" prompt="Enter Rate Per Hour" sqref="D37:D42 D5:D32" xr:uid="{4FE50102-983A-4F79-B41E-106B66ECCE2A}"/>
    <dataValidation allowBlank="1" showInputMessage="1" showErrorMessage="1" prompt="Enter Fringe Percentage" sqref="G37:G42 K37:N41 I37:I41 C37:E41 G5:G33 G35 P37:R41" xr:uid="{294E231F-9820-49B0-BEC8-30DC427D2799}"/>
  </dataValidations>
  <pageMargins left="0.2" right="0.2" top="0.5" bottom="0.5" header="0.3" footer="0.3"/>
  <pageSetup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39F2-D6A6-4E53-B953-0F9105DC22C0}">
  <sheetPr>
    <pageSetUpPr fitToPage="1"/>
  </sheetPr>
  <dimension ref="A1:P72"/>
  <sheetViews>
    <sheetView showGridLines="0" zoomScale="160" zoomScaleNormal="16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RowHeight="15" x14ac:dyDescent="0.25"/>
  <cols>
    <col min="1" max="1" width="2.28515625" customWidth="1"/>
    <col min="2" max="2" width="58" customWidth="1"/>
    <col min="3" max="3" width="16.28515625" customWidth="1"/>
    <col min="4" max="5" width="17.7109375" customWidth="1"/>
    <col min="6" max="6" width="2.42578125" customWidth="1"/>
    <col min="7" max="7" width="87.28515625" customWidth="1"/>
    <col min="8" max="8" width="1.7109375" customWidth="1"/>
  </cols>
  <sheetData>
    <row r="1" spans="2:7" ht="21" x14ac:dyDescent="0.35">
      <c r="B1" s="2" t="str">
        <f>'Agency Info'!$C$4&amp;" - "&amp;'Agency Info'!$C$5</f>
        <v xml:space="preserve"> - </v>
      </c>
      <c r="C1" s="2"/>
    </row>
    <row r="2" spans="2:7" ht="21" x14ac:dyDescent="0.35">
      <c r="B2" s="2" t="s">
        <v>33</v>
      </c>
      <c r="C2" s="2"/>
    </row>
    <row r="3" spans="2:7" x14ac:dyDescent="0.25">
      <c r="C3" s="125" t="s">
        <v>20</v>
      </c>
      <c r="D3" s="125"/>
      <c r="E3" s="126" t="s">
        <v>63</v>
      </c>
    </row>
    <row r="4" spans="2:7" x14ac:dyDescent="0.25">
      <c r="B4" s="126" t="s">
        <v>1</v>
      </c>
      <c r="C4" s="127" t="s">
        <v>306</v>
      </c>
      <c r="D4" s="128" t="s">
        <v>51</v>
      </c>
      <c r="E4" s="126" t="s">
        <v>0</v>
      </c>
      <c r="G4" s="126" t="s">
        <v>47</v>
      </c>
    </row>
    <row r="5" spans="2:7" x14ac:dyDescent="0.25">
      <c r="B5" s="180" t="s">
        <v>100</v>
      </c>
      <c r="C5" s="180"/>
      <c r="D5" s="181"/>
      <c r="E5" s="181"/>
      <c r="G5" s="181"/>
    </row>
    <row r="6" spans="2:7" x14ac:dyDescent="0.25">
      <c r="B6" s="182" t="s">
        <v>70</v>
      </c>
      <c r="C6" s="183">
        <f>Personnel!I22</f>
        <v>0</v>
      </c>
      <c r="D6" s="184">
        <f>Personnel!J22</f>
        <v>0</v>
      </c>
      <c r="E6" s="185">
        <f>SUM(C6:D6)</f>
        <v>0</v>
      </c>
      <c r="G6" s="186" t="s">
        <v>352</v>
      </c>
    </row>
    <row r="7" spans="2:7" x14ac:dyDescent="0.25">
      <c r="B7" s="182" t="s">
        <v>385</v>
      </c>
      <c r="C7" s="183">
        <f>Personnel!L22</f>
        <v>0</v>
      </c>
      <c r="D7" s="184">
        <f>Personnel!M22</f>
        <v>0</v>
      </c>
      <c r="E7" s="185">
        <f>SUM(C7:D7)</f>
        <v>0</v>
      </c>
      <c r="G7" s="186" t="s">
        <v>352</v>
      </c>
    </row>
    <row r="8" spans="2:7" x14ac:dyDescent="0.25">
      <c r="B8" s="180" t="s">
        <v>121</v>
      </c>
      <c r="C8" s="180"/>
      <c r="D8" s="181"/>
      <c r="E8" s="181"/>
      <c r="G8" s="181"/>
    </row>
    <row r="9" spans="2:7" x14ac:dyDescent="0.25">
      <c r="B9" s="182" t="s">
        <v>23</v>
      </c>
      <c r="C9" s="179"/>
      <c r="D9" s="53"/>
      <c r="E9" s="185">
        <f t="shared" ref="E9" si="0">SUM(C9:D9)</f>
        <v>0</v>
      </c>
      <c r="G9" s="12" t="str">
        <f t="shared" ref="G9:G15" si="1">IF(E9&gt;0,"Enter Line Description"," ")</f>
        <v xml:space="preserve"> </v>
      </c>
    </row>
    <row r="10" spans="2:7" x14ac:dyDescent="0.25">
      <c r="B10" s="182" t="s">
        <v>378</v>
      </c>
      <c r="C10" s="179"/>
      <c r="D10" s="53"/>
      <c r="E10" s="185">
        <f>SUM(C10:D10)</f>
        <v>0</v>
      </c>
      <c r="G10" s="12" t="str">
        <f t="shared" si="1"/>
        <v xml:space="preserve"> </v>
      </c>
    </row>
    <row r="11" spans="2:7" x14ac:dyDescent="0.25">
      <c r="B11" s="182" t="s">
        <v>22</v>
      </c>
      <c r="C11" s="179"/>
      <c r="D11" s="53"/>
      <c r="E11" s="185">
        <f>SUM(C11:D11)</f>
        <v>0</v>
      </c>
      <c r="G11" s="12" t="str">
        <f t="shared" si="1"/>
        <v xml:space="preserve"> </v>
      </c>
    </row>
    <row r="12" spans="2:7" x14ac:dyDescent="0.25">
      <c r="B12" s="182" t="s">
        <v>21</v>
      </c>
      <c r="C12" s="179"/>
      <c r="D12" s="53"/>
      <c r="E12" s="185">
        <f>SUM(C12:D12)</f>
        <v>0</v>
      </c>
      <c r="G12" s="12" t="str">
        <f t="shared" si="1"/>
        <v xml:space="preserve"> </v>
      </c>
    </row>
    <row r="13" spans="2:7" x14ac:dyDescent="0.25">
      <c r="B13" s="182" t="s">
        <v>4</v>
      </c>
      <c r="C13" s="179"/>
      <c r="D13" s="53"/>
      <c r="E13" s="185">
        <f>SUM(C13:D13)</f>
        <v>0</v>
      </c>
      <c r="G13" s="12" t="str">
        <f t="shared" si="1"/>
        <v xml:space="preserve"> </v>
      </c>
    </row>
    <row r="14" spans="2:7" x14ac:dyDescent="0.25">
      <c r="B14" s="188" t="s">
        <v>308</v>
      </c>
      <c r="C14" s="188"/>
      <c r="D14" s="189"/>
      <c r="E14" s="189"/>
      <c r="G14" s="181"/>
    </row>
    <row r="15" spans="2:7" x14ac:dyDescent="0.25">
      <c r="B15" s="190" t="s">
        <v>377</v>
      </c>
      <c r="C15" s="179"/>
      <c r="D15" s="53"/>
      <c r="E15" s="185">
        <f>SUM(C15:D15)</f>
        <v>0</v>
      </c>
      <c r="G15" s="12" t="str">
        <f t="shared" si="1"/>
        <v xml:space="preserve"> </v>
      </c>
    </row>
    <row r="16" spans="2:7" x14ac:dyDescent="0.25">
      <c r="B16" s="188" t="s">
        <v>122</v>
      </c>
      <c r="C16" s="188"/>
      <c r="D16" s="189"/>
      <c r="E16" s="189"/>
      <c r="G16" s="181"/>
    </row>
    <row r="17" spans="2:7" x14ac:dyDescent="0.25">
      <c r="B17" s="182" t="s">
        <v>59</v>
      </c>
      <c r="C17" s="179"/>
      <c r="D17" s="53"/>
      <c r="E17" s="185">
        <f t="shared" ref="E17:E26" si="2">SUM(C17:D17)</f>
        <v>0</v>
      </c>
      <c r="G17" s="12" t="str">
        <f>IF(E17&gt;0,"Enter Line Description"," ")</f>
        <v xml:space="preserve"> </v>
      </c>
    </row>
    <row r="18" spans="2:7" x14ac:dyDescent="0.25">
      <c r="B18" s="182" t="s">
        <v>125</v>
      </c>
      <c r="C18" s="179"/>
      <c r="D18" s="53"/>
      <c r="E18" s="185">
        <f t="shared" si="2"/>
        <v>0</v>
      </c>
      <c r="G18" s="12" t="str">
        <f t="shared" ref="G18:G19" si="3">IF(E18&gt;0,"Enter Line Description"," ")</f>
        <v xml:space="preserve"> </v>
      </c>
    </row>
    <row r="19" spans="2:7" x14ac:dyDescent="0.25">
      <c r="B19" s="182" t="s">
        <v>304</v>
      </c>
      <c r="C19" s="179"/>
      <c r="D19" s="53"/>
      <c r="E19" s="185">
        <f t="shared" si="2"/>
        <v>0</v>
      </c>
      <c r="G19" s="12" t="str">
        <f t="shared" si="3"/>
        <v xml:space="preserve"> </v>
      </c>
    </row>
    <row r="20" spans="2:7" x14ac:dyDescent="0.25">
      <c r="B20" s="182" t="s">
        <v>359</v>
      </c>
      <c r="C20" s="179"/>
      <c r="D20" s="53"/>
      <c r="E20" s="185">
        <f t="shared" si="2"/>
        <v>0</v>
      </c>
      <c r="G20" s="12" t="str">
        <f t="shared" ref="G20:G36" si="4">IF(E20&gt;0,"Enter Line Description"," ")</f>
        <v xml:space="preserve"> </v>
      </c>
    </row>
    <row r="21" spans="2:7" x14ac:dyDescent="0.25">
      <c r="B21" s="182" t="s">
        <v>60</v>
      </c>
      <c r="C21" s="179"/>
      <c r="D21" s="53"/>
      <c r="E21" s="185">
        <f t="shared" si="2"/>
        <v>0</v>
      </c>
      <c r="G21" s="12" t="str">
        <f t="shared" si="4"/>
        <v xml:space="preserve"> </v>
      </c>
    </row>
    <row r="22" spans="2:7" x14ac:dyDescent="0.25">
      <c r="B22" s="182" t="s">
        <v>2</v>
      </c>
      <c r="C22" s="179"/>
      <c r="D22" s="53"/>
      <c r="E22" s="185">
        <f t="shared" si="2"/>
        <v>0</v>
      </c>
      <c r="G22" s="12" t="str">
        <f t="shared" si="4"/>
        <v xml:space="preserve"> </v>
      </c>
    </row>
    <row r="23" spans="2:7" x14ac:dyDescent="0.25">
      <c r="B23" s="182" t="s">
        <v>124</v>
      </c>
      <c r="C23" s="179"/>
      <c r="D23" s="53"/>
      <c r="E23" s="185">
        <f t="shared" si="2"/>
        <v>0</v>
      </c>
      <c r="G23" s="12" t="str">
        <f t="shared" si="4"/>
        <v xml:space="preserve"> </v>
      </c>
    </row>
    <row r="24" spans="2:7" x14ac:dyDescent="0.25">
      <c r="B24" s="182" t="s">
        <v>3</v>
      </c>
      <c r="C24" s="179"/>
      <c r="D24" s="53"/>
      <c r="E24" s="185">
        <f t="shared" si="2"/>
        <v>0</v>
      </c>
      <c r="G24" s="12" t="str">
        <f t="shared" si="4"/>
        <v xml:space="preserve"> </v>
      </c>
    </row>
    <row r="25" spans="2:7" x14ac:dyDescent="0.25">
      <c r="B25" s="182" t="s">
        <v>381</v>
      </c>
      <c r="C25" s="179"/>
      <c r="D25" s="53"/>
      <c r="E25" s="185">
        <f t="shared" si="2"/>
        <v>0</v>
      </c>
      <c r="G25" s="12" t="str">
        <f t="shared" si="4"/>
        <v xml:space="preserve"> </v>
      </c>
    </row>
    <row r="26" spans="2:7" x14ac:dyDescent="0.25">
      <c r="B26" s="182" t="s">
        <v>5</v>
      </c>
      <c r="C26" s="179"/>
      <c r="D26" s="53"/>
      <c r="E26" s="185">
        <f t="shared" si="2"/>
        <v>0</v>
      </c>
      <c r="G26" s="12" t="str">
        <f t="shared" si="4"/>
        <v xml:space="preserve"> </v>
      </c>
    </row>
    <row r="27" spans="2:7" x14ac:dyDescent="0.25">
      <c r="B27" s="191" t="s">
        <v>38</v>
      </c>
      <c r="C27" s="192"/>
      <c r="D27" s="193"/>
      <c r="E27" s="194"/>
      <c r="G27" s="187" t="str">
        <f t="shared" si="4"/>
        <v xml:space="preserve"> </v>
      </c>
    </row>
    <row r="28" spans="2:7" x14ac:dyDescent="0.25">
      <c r="B28" s="109"/>
      <c r="C28" s="179"/>
      <c r="D28" s="53"/>
      <c r="E28" s="185">
        <f>SUM(C28:D28)</f>
        <v>0</v>
      </c>
      <c r="G28" s="12" t="str">
        <f t="shared" si="4"/>
        <v xml:space="preserve"> </v>
      </c>
    </row>
    <row r="29" spans="2:7" x14ac:dyDescent="0.25">
      <c r="B29" s="109"/>
      <c r="C29" s="179"/>
      <c r="D29" s="53"/>
      <c r="E29" s="185">
        <f>SUM(C29:D29)</f>
        <v>0</v>
      </c>
      <c r="G29" s="12" t="str">
        <f t="shared" si="4"/>
        <v xml:space="preserve"> </v>
      </c>
    </row>
    <row r="30" spans="2:7" x14ac:dyDescent="0.25">
      <c r="B30" s="109"/>
      <c r="C30" s="179"/>
      <c r="D30" s="53"/>
      <c r="E30" s="185">
        <f>SUM(C30:D30)</f>
        <v>0</v>
      </c>
      <c r="G30" s="12" t="str">
        <f t="shared" si="4"/>
        <v xml:space="preserve"> </v>
      </c>
    </row>
    <row r="31" spans="2:7" x14ac:dyDescent="0.25">
      <c r="B31" s="109"/>
      <c r="C31" s="179"/>
      <c r="D31" s="53"/>
      <c r="E31" s="185">
        <f t="shared" ref="E31:E33" si="5">SUM(C31:D31)</f>
        <v>0</v>
      </c>
      <c r="G31" s="12" t="str">
        <f t="shared" ref="G31:G33" si="6">IF(E31&gt;0,"Enter Line Description"," ")</f>
        <v xml:space="preserve"> </v>
      </c>
    </row>
    <row r="32" spans="2:7" x14ac:dyDescent="0.25">
      <c r="B32" s="109"/>
      <c r="C32" s="179"/>
      <c r="D32" s="53"/>
      <c r="E32" s="185">
        <f t="shared" si="5"/>
        <v>0</v>
      </c>
      <c r="G32" s="12" t="str">
        <f t="shared" si="6"/>
        <v xml:space="preserve"> </v>
      </c>
    </row>
    <row r="33" spans="2:7" x14ac:dyDescent="0.25">
      <c r="B33" s="109"/>
      <c r="C33" s="179"/>
      <c r="D33" s="53"/>
      <c r="E33" s="185">
        <f t="shared" si="5"/>
        <v>0</v>
      </c>
      <c r="G33" s="12" t="str">
        <f t="shared" si="6"/>
        <v xml:space="preserve"> </v>
      </c>
    </row>
    <row r="34" spans="2:7" x14ac:dyDescent="0.25">
      <c r="B34" s="188" t="s">
        <v>335</v>
      </c>
      <c r="C34" s="188"/>
      <c r="D34" s="189"/>
      <c r="E34" s="189"/>
      <c r="G34" s="181" t="str">
        <f t="shared" si="4"/>
        <v xml:space="preserve"> </v>
      </c>
    </row>
    <row r="35" spans="2:7" x14ac:dyDescent="0.25">
      <c r="B35" s="195" t="s">
        <v>334</v>
      </c>
      <c r="C35" s="183"/>
      <c r="D35" s="184">
        <f>Revenue!D47</f>
        <v>0</v>
      </c>
      <c r="E35" s="185">
        <f>SUM(C35:D35)</f>
        <v>0</v>
      </c>
      <c r="G35" s="187" t="s">
        <v>351</v>
      </c>
    </row>
    <row r="36" spans="2:7" s="1" customFormat="1" ht="8.25" customHeight="1" x14ac:dyDescent="0.25">
      <c r="B36" s="196"/>
      <c r="C36" s="196"/>
      <c r="D36" s="197"/>
      <c r="E36" s="197"/>
      <c r="G36" s="198" t="str">
        <f t="shared" si="4"/>
        <v xml:space="preserve"> </v>
      </c>
    </row>
    <row r="37" spans="2:7" x14ac:dyDescent="0.25">
      <c r="B37" s="199" t="s">
        <v>56</v>
      </c>
      <c r="C37" s="122">
        <f>SUM(C5:C36)</f>
        <v>0</v>
      </c>
      <c r="D37" s="122">
        <f>SUM(D5:D36)</f>
        <v>0</v>
      </c>
      <c r="E37" s="122">
        <f>SUM(E5:E36)</f>
        <v>0</v>
      </c>
      <c r="G37" s="198"/>
    </row>
    <row r="38" spans="2:7" x14ac:dyDescent="0.25">
      <c r="B38" s="112" t="s">
        <v>53</v>
      </c>
      <c r="C38" s="112"/>
      <c r="D38" s="181"/>
      <c r="E38" s="181"/>
      <c r="G38" s="181"/>
    </row>
    <row r="39" spans="2:7" x14ac:dyDescent="0.25">
      <c r="B39" s="200" t="s">
        <v>353</v>
      </c>
      <c r="C39" s="183">
        <f>Personnel!I33</f>
        <v>0</v>
      </c>
      <c r="D39" s="184">
        <f>Personnel!J33</f>
        <v>0</v>
      </c>
      <c r="E39" s="185">
        <f t="shared" ref="E39:E41" si="7">SUM(C39:D39)</f>
        <v>0</v>
      </c>
      <c r="G39" s="187" t="s">
        <v>352</v>
      </c>
    </row>
    <row r="40" spans="2:7" x14ac:dyDescent="0.25">
      <c r="B40" s="200" t="s">
        <v>386</v>
      </c>
      <c r="C40" s="183">
        <f>Personnel!L33</f>
        <v>0</v>
      </c>
      <c r="D40" s="184">
        <f>Personnel!M33</f>
        <v>0</v>
      </c>
      <c r="E40" s="185">
        <f t="shared" si="7"/>
        <v>0</v>
      </c>
      <c r="G40" s="187" t="s">
        <v>352</v>
      </c>
    </row>
    <row r="41" spans="2:7" x14ac:dyDescent="0.25">
      <c r="B41" s="200" t="s">
        <v>39</v>
      </c>
      <c r="C41" s="179"/>
      <c r="D41" s="53"/>
      <c r="E41" s="185">
        <f t="shared" si="7"/>
        <v>0</v>
      </c>
      <c r="G41" s="12" t="str">
        <f t="shared" ref="G41:G50" si="8">IF(E41&gt;0,"Enter Line Description"," ")</f>
        <v xml:space="preserve"> </v>
      </c>
    </row>
    <row r="42" spans="2:7" x14ac:dyDescent="0.25">
      <c r="B42" s="200" t="s">
        <v>364</v>
      </c>
      <c r="C42" s="179"/>
      <c r="D42" s="53"/>
      <c r="E42" s="185">
        <f t="shared" ref="E42" si="9">SUM(C42:D42)</f>
        <v>0</v>
      </c>
      <c r="G42" s="12" t="str">
        <f t="shared" ref="G42" si="10">IF(E42&gt;0,"Enter Line Description"," ")</f>
        <v xml:space="preserve"> </v>
      </c>
    </row>
    <row r="43" spans="2:7" x14ac:dyDescent="0.25">
      <c r="B43" s="200" t="s">
        <v>57</v>
      </c>
      <c r="C43" s="179"/>
      <c r="D43" s="53"/>
      <c r="E43" s="185">
        <f t="shared" ref="E43:E48" si="11">SUM(C43:D43)</f>
        <v>0</v>
      </c>
      <c r="G43" s="12" t="str">
        <f t="shared" si="8"/>
        <v xml:space="preserve"> </v>
      </c>
    </row>
    <row r="44" spans="2:7" x14ac:dyDescent="0.25">
      <c r="B44" s="200" t="s">
        <v>358</v>
      </c>
      <c r="C44" s="179"/>
      <c r="D44" s="53"/>
      <c r="E44" s="185">
        <f t="shared" ref="E44" si="12">SUM(C44:D44)</f>
        <v>0</v>
      </c>
      <c r="G44" s="12" t="str">
        <f t="shared" ref="G44" si="13">IF(E44&gt;0,"Enter Line Description"," ")</f>
        <v xml:space="preserve"> </v>
      </c>
    </row>
    <row r="45" spans="2:7" x14ac:dyDescent="0.25">
      <c r="B45" s="200" t="s">
        <v>66</v>
      </c>
      <c r="C45" s="179"/>
      <c r="D45" s="53"/>
      <c r="E45" s="185">
        <f t="shared" si="11"/>
        <v>0</v>
      </c>
      <c r="G45" s="12" t="str">
        <f t="shared" si="8"/>
        <v xml:space="preserve"> </v>
      </c>
    </row>
    <row r="46" spans="2:7" x14ac:dyDescent="0.25">
      <c r="B46" s="200" t="s">
        <v>58</v>
      </c>
      <c r="C46" s="179"/>
      <c r="D46" s="53"/>
      <c r="E46" s="185">
        <f t="shared" si="11"/>
        <v>0</v>
      </c>
      <c r="G46" s="12" t="str">
        <f t="shared" si="8"/>
        <v xml:space="preserve"> </v>
      </c>
    </row>
    <row r="47" spans="2:7" x14ac:dyDescent="0.25">
      <c r="B47" s="200" t="s">
        <v>64</v>
      </c>
      <c r="C47" s="179"/>
      <c r="D47" s="53"/>
      <c r="E47" s="185">
        <f t="shared" si="11"/>
        <v>0</v>
      </c>
      <c r="G47" s="12" t="str">
        <f t="shared" si="8"/>
        <v xml:space="preserve"> </v>
      </c>
    </row>
    <row r="48" spans="2:7" x14ac:dyDescent="0.25">
      <c r="B48" s="200" t="s">
        <v>65</v>
      </c>
      <c r="C48" s="179"/>
      <c r="D48" s="53"/>
      <c r="E48" s="185">
        <f t="shared" si="11"/>
        <v>0</v>
      </c>
      <c r="G48" s="12" t="str">
        <f t="shared" si="8"/>
        <v xml:space="preserve"> </v>
      </c>
    </row>
    <row r="49" spans="1:16" x14ac:dyDescent="0.25">
      <c r="B49" s="201" t="s">
        <v>363</v>
      </c>
      <c r="C49" s="172"/>
      <c r="D49" s="171"/>
      <c r="E49" s="202"/>
      <c r="G49" s="187"/>
    </row>
    <row r="50" spans="1:16" x14ac:dyDescent="0.25">
      <c r="B50" s="108"/>
      <c r="C50" s="179"/>
      <c r="D50" s="53"/>
      <c r="E50" s="185">
        <f>SUM(C50:D50)</f>
        <v>0</v>
      </c>
      <c r="G50" s="12" t="str">
        <f t="shared" si="8"/>
        <v xml:space="preserve"> </v>
      </c>
    </row>
    <row r="51" spans="1:16" x14ac:dyDescent="0.25">
      <c r="B51" s="108"/>
      <c r="C51" s="179"/>
      <c r="D51" s="53"/>
      <c r="E51" s="185">
        <f>SUM(C51:D51)</f>
        <v>0</v>
      </c>
      <c r="G51" s="12" t="str">
        <f>IF(E51&gt;0,"Enter Line Description"," ")</f>
        <v xml:space="preserve"> </v>
      </c>
    </row>
    <row r="52" spans="1:16" x14ac:dyDescent="0.25">
      <c r="B52" s="108"/>
      <c r="C52" s="179"/>
      <c r="D52" s="53"/>
      <c r="E52" s="185">
        <f>SUM(C52:D52)</f>
        <v>0</v>
      </c>
      <c r="G52" s="12" t="str">
        <f>IF(E52&gt;0,"Enter Line Description"," ")</f>
        <v xml:space="preserve"> </v>
      </c>
    </row>
    <row r="53" spans="1:16" x14ac:dyDescent="0.25">
      <c r="B53" s="108"/>
      <c r="C53" s="179"/>
      <c r="D53" s="53"/>
      <c r="E53" s="185">
        <f>SUM(C53:D53)</f>
        <v>0</v>
      </c>
      <c r="G53" s="12" t="str">
        <f>IF(E53&gt;0,"Enter Line Description"," ")</f>
        <v xml:space="preserve"> </v>
      </c>
    </row>
    <row r="54" spans="1:16" s="1" customFormat="1" ht="8.25" customHeight="1" x14ac:dyDescent="0.25">
      <c r="B54" s="196"/>
      <c r="C54" s="196"/>
      <c r="D54" s="197"/>
      <c r="E54" s="197"/>
    </row>
    <row r="55" spans="1:16" x14ac:dyDescent="0.25">
      <c r="B55" s="199" t="s">
        <v>54</v>
      </c>
      <c r="C55" s="122">
        <f>SUM(C38:C54)</f>
        <v>0</v>
      </c>
      <c r="D55" s="122">
        <f>SUM(D38:D54)</f>
        <v>0</v>
      </c>
      <c r="E55" s="122">
        <f>SUM(E38:E54)</f>
        <v>0</v>
      </c>
    </row>
    <row r="56" spans="1:16" ht="15.75" x14ac:dyDescent="0.25">
      <c r="B56" s="203" t="s">
        <v>67</v>
      </c>
      <c r="C56" s="41">
        <f>IF(C58=0,0,C55/C58)</f>
        <v>0</v>
      </c>
      <c r="D56" s="41">
        <f t="shared" ref="D56" si="14">IF(D58=0,0,D55/D58)</f>
        <v>0</v>
      </c>
      <c r="E56" s="129">
        <f>ROUND(IF(E58=0,0,E55/E58),3)</f>
        <v>0</v>
      </c>
      <c r="G56" s="130" t="str">
        <f>IF(ROUND(E56&gt;ANGRate,1),"Admin Over Max"," ")</f>
        <v xml:space="preserve"> </v>
      </c>
    </row>
    <row r="57" spans="1:16" ht="8.25" customHeight="1" x14ac:dyDescent="0.25">
      <c r="B57" s="204"/>
      <c r="C57" s="204"/>
      <c r="D57" s="205"/>
      <c r="E57" s="205"/>
    </row>
    <row r="58" spans="1:16" x14ac:dyDescent="0.25">
      <c r="B58" s="199" t="s">
        <v>55</v>
      </c>
      <c r="C58" s="122">
        <f>+C37+C55</f>
        <v>0</v>
      </c>
      <c r="D58" s="122">
        <f>+D37+D55</f>
        <v>0</v>
      </c>
      <c r="E58" s="122">
        <f>+E37+E55</f>
        <v>0</v>
      </c>
    </row>
    <row r="59" spans="1:16" ht="8.25" customHeight="1" x14ac:dyDescent="0.25">
      <c r="B59" s="204"/>
      <c r="C59" s="204"/>
      <c r="D59" s="205"/>
      <c r="E59" s="205"/>
    </row>
    <row r="60" spans="1:16" x14ac:dyDescent="0.25">
      <c r="E60" s="206"/>
    </row>
    <row r="62" spans="1:16" ht="8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8.75" x14ac:dyDescent="0.3">
      <c r="A63" s="9"/>
      <c r="B63" s="4" t="s">
        <v>40</v>
      </c>
      <c r="C63" s="9"/>
      <c r="D63" s="9"/>
      <c r="E63" s="9"/>
      <c r="F63" s="9"/>
      <c r="G63" s="9"/>
    </row>
    <row r="64" spans="1:16" x14ac:dyDescent="0.25">
      <c r="A64" s="142">
        <v>1</v>
      </c>
      <c r="B64" s="1" t="s">
        <v>357</v>
      </c>
    </row>
    <row r="65" spans="1:2" x14ac:dyDescent="0.25">
      <c r="A65" s="142"/>
      <c r="B65" s="143" t="s">
        <v>354</v>
      </c>
    </row>
    <row r="66" spans="1:2" x14ac:dyDescent="0.25">
      <c r="A66" s="142"/>
      <c r="B66" s="143" t="s">
        <v>355</v>
      </c>
    </row>
    <row r="67" spans="1:2" x14ac:dyDescent="0.25">
      <c r="A67" s="142"/>
      <c r="B67" s="143" t="s">
        <v>356</v>
      </c>
    </row>
    <row r="68" spans="1:2" x14ac:dyDescent="0.25">
      <c r="A68" s="142"/>
      <c r="B68" s="143" t="s">
        <v>361</v>
      </c>
    </row>
    <row r="69" spans="1:2" x14ac:dyDescent="0.25">
      <c r="A69" s="142">
        <v>2</v>
      </c>
      <c r="B69" s="1" t="s">
        <v>360</v>
      </c>
    </row>
    <row r="70" spans="1:2" x14ac:dyDescent="0.25">
      <c r="A70" s="142"/>
      <c r="B70" s="143" t="s">
        <v>362</v>
      </c>
    </row>
    <row r="71" spans="1:2" x14ac:dyDescent="0.25">
      <c r="A71" s="142"/>
      <c r="B71" s="143" t="s">
        <v>361</v>
      </c>
    </row>
    <row r="72" spans="1:2" x14ac:dyDescent="0.25">
      <c r="A72" s="142"/>
      <c r="B72" s="143" t="s">
        <v>380</v>
      </c>
    </row>
  </sheetData>
  <sheetProtection algorithmName="SHA-512" hashValue="1rWX/WRjNgeIsMCvvUCStToJtw0tkv2VNr0Ijx2jTEibOjwKdxnigZgcnEFFVZbLkHS2ba/bTosx/U3oTVj1IQ==" saltValue="UwFK6owx/1zL57Cae/W6AA==" spinCount="100000" sheet="1" objects="1" scenarios="1"/>
  <sortState xmlns:xlrd2="http://schemas.microsoft.com/office/spreadsheetml/2017/richdata2" ref="B9:B26">
    <sortCondition ref="B9:B26"/>
  </sortState>
  <conditionalFormatting sqref="C5:E35">
    <cfRule type="cellIs" dxfId="39" priority="52" operator="equal">
      <formula>0</formula>
    </cfRule>
  </conditionalFormatting>
  <conditionalFormatting sqref="C38:E48">
    <cfRule type="cellIs" dxfId="38" priority="7" operator="equal">
      <formula>0</formula>
    </cfRule>
  </conditionalFormatting>
  <conditionalFormatting sqref="C49:E49">
    <cfRule type="cellIs" dxfId="37" priority="44" operator="equal">
      <formula>0</formula>
    </cfRule>
  </conditionalFormatting>
  <conditionalFormatting sqref="C50:E53">
    <cfRule type="cellIs" dxfId="36" priority="3" operator="equal">
      <formula>0</formula>
    </cfRule>
  </conditionalFormatting>
  <conditionalFormatting sqref="D39:E53 D6:E35">
    <cfRule type="containsText" dxfId="35" priority="38" operator="containsText" text="Check Allocation">
      <formula>NOT(ISERROR(SEARCH("Check Allocation",D6)))</formula>
    </cfRule>
  </conditionalFormatting>
  <conditionalFormatting sqref="E61">
    <cfRule type="cellIs" dxfId="33" priority="1" operator="equal">
      <formula>0</formula>
    </cfRule>
    <cfRule type="containsText" dxfId="32" priority="2" operator="containsText" text="Check Allocation">
      <formula>NOT(ISERROR(SEARCH("Check Allocation",E61)))</formula>
    </cfRule>
  </conditionalFormatting>
  <conditionalFormatting sqref="G9:G13 G17:G33 G35 G38:G53">
    <cfRule type="containsText" dxfId="31" priority="62" operator="containsText" text="Enter Line Description">
      <formula>NOT(ISERROR(SEARCH("Enter Line Description",G9)))</formula>
    </cfRule>
  </conditionalFormatting>
  <conditionalFormatting sqref="G15">
    <cfRule type="containsText" dxfId="30" priority="31" operator="containsText" text="Enter Line Description">
      <formula>NOT(ISERROR(SEARCH("Enter Line Description",G15)))</formula>
    </cfRule>
  </conditionalFormatting>
  <conditionalFormatting sqref="G56">
    <cfRule type="containsText" dxfId="29" priority="33" operator="containsText" text="Admin over Max">
      <formula>NOT(ISERROR(SEARCH("Admin over Max",G56)))</formula>
    </cfRule>
  </conditionalFormatting>
  <printOptions horizontalCentered="1"/>
  <pageMargins left="0.2" right="0.2" top="0.25" bottom="0.25" header="0.3" footer="0.3"/>
  <pageSetup scale="66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greaterThan" id="{E5E62754-329D-47E4-8B5C-3FC28A3D96A3}">
            <xm:f>'Agency Info'!$J$8</xm:f>
            <x14:dxf>
              <font>
                <b/>
                <i val="0"/>
                <color rgb="FF9C0006"/>
              </font>
              <fill>
                <patternFill>
                  <bgColor rgb="FFFFC000"/>
                </patternFill>
              </fill>
            </x14:dxf>
          </x14:cfRule>
          <xm:sqref>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2E1-21D6-4178-B39A-5F94F05F7C41}">
  <sheetPr>
    <pageSetUpPr fitToPage="1"/>
  </sheetPr>
  <dimension ref="A1:P290"/>
  <sheetViews>
    <sheetView showGridLines="0" zoomScale="175" zoomScaleNormal="175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B61" sqref="B61"/>
    </sheetView>
  </sheetViews>
  <sheetFormatPr defaultRowHeight="15" x14ac:dyDescent="0.25"/>
  <cols>
    <col min="1" max="1" width="3" customWidth="1"/>
    <col min="2" max="2" width="47.42578125" customWidth="1"/>
    <col min="3" max="3" width="19.7109375" customWidth="1"/>
    <col min="4" max="4" width="22.28515625" customWidth="1"/>
    <col min="5" max="5" width="2" customWidth="1"/>
    <col min="6" max="6" width="15.7109375" customWidth="1"/>
  </cols>
  <sheetData>
    <row r="1" spans="2:4" ht="21" x14ac:dyDescent="0.35">
      <c r="B1" s="2" t="str">
        <f>'Agency Info'!$C$4&amp;" - "&amp;'Agency Info'!$C$5</f>
        <v xml:space="preserve"> - </v>
      </c>
    </row>
    <row r="2" spans="2:4" ht="21" x14ac:dyDescent="0.35">
      <c r="B2" s="2" t="s">
        <v>34</v>
      </c>
      <c r="C2" s="2"/>
      <c r="D2" s="2"/>
    </row>
    <row r="3" spans="2:4" ht="5.25" customHeight="1" x14ac:dyDescent="0.25"/>
    <row r="4" spans="2:4" x14ac:dyDescent="0.25">
      <c r="B4" s="110" t="s">
        <v>1</v>
      </c>
      <c r="C4" s="110" t="s">
        <v>24</v>
      </c>
      <c r="D4" s="110" t="s">
        <v>0</v>
      </c>
    </row>
    <row r="5" spans="2:4" ht="6.75" customHeight="1" x14ac:dyDescent="0.25">
      <c r="B5" s="111"/>
      <c r="C5" s="111"/>
      <c r="D5" s="111"/>
    </row>
    <row r="6" spans="2:4" x14ac:dyDescent="0.25">
      <c r="B6" s="112" t="s">
        <v>128</v>
      </c>
      <c r="C6" s="112"/>
      <c r="D6" s="112"/>
    </row>
    <row r="7" spans="2:4" ht="15" customHeight="1" x14ac:dyDescent="0.25">
      <c r="B7" s="113" t="s">
        <v>6</v>
      </c>
      <c r="C7" s="114" t="s">
        <v>26</v>
      </c>
      <c r="D7" s="49"/>
    </row>
    <row r="8" spans="2:4" ht="15" customHeight="1" x14ac:dyDescent="0.25">
      <c r="B8" s="175" t="s">
        <v>309</v>
      </c>
      <c r="C8" s="115"/>
      <c r="D8" s="115"/>
    </row>
    <row r="9" spans="2:4" ht="15" customHeight="1" x14ac:dyDescent="0.25">
      <c r="B9" s="176"/>
      <c r="C9" s="114" t="s">
        <v>26</v>
      </c>
      <c r="D9" s="49"/>
    </row>
    <row r="10" spans="2:4" ht="15" customHeight="1" x14ac:dyDescent="0.25">
      <c r="B10" s="176"/>
      <c r="C10" s="114" t="s">
        <v>26</v>
      </c>
      <c r="D10" s="49"/>
    </row>
    <row r="11" spans="2:4" x14ac:dyDescent="0.25">
      <c r="B11" s="176"/>
      <c r="C11" s="114" t="s">
        <v>26</v>
      </c>
      <c r="D11" s="49"/>
    </row>
    <row r="12" spans="2:4" x14ac:dyDescent="0.25">
      <c r="B12" s="176"/>
      <c r="C12" s="114" t="s">
        <v>26</v>
      </c>
      <c r="D12" s="49"/>
    </row>
    <row r="13" spans="2:4" x14ac:dyDescent="0.25">
      <c r="B13" s="176"/>
      <c r="C13" s="114" t="s">
        <v>26</v>
      </c>
      <c r="D13" s="49"/>
    </row>
    <row r="14" spans="2:4" ht="6.75" customHeight="1" x14ac:dyDescent="0.25">
      <c r="B14" s="111"/>
      <c r="C14" s="111"/>
      <c r="D14" s="111"/>
    </row>
    <row r="15" spans="2:4" x14ac:dyDescent="0.25">
      <c r="B15" s="117" t="s">
        <v>69</v>
      </c>
      <c r="C15" s="117"/>
      <c r="D15" s="118">
        <f t="shared" ref="D15" si="0">SUM(D6:D14)</f>
        <v>0</v>
      </c>
    </row>
    <row r="16" spans="2:4" ht="6.75" customHeight="1" x14ac:dyDescent="0.25">
      <c r="B16" s="111"/>
      <c r="C16" s="111"/>
      <c r="D16" s="111"/>
    </row>
    <row r="17" spans="2:4" x14ac:dyDescent="0.25">
      <c r="B17" s="112" t="s">
        <v>302</v>
      </c>
      <c r="C17" s="112"/>
      <c r="D17" s="112"/>
    </row>
    <row r="18" spans="2:4" x14ac:dyDescent="0.25">
      <c r="B18" s="40"/>
      <c r="C18" s="114" t="str">
        <f t="shared" ref="C18:C25" si="1">VLOOKUP(B18,MuniTable,2)</f>
        <v xml:space="preserve"> </v>
      </c>
      <c r="D18" s="49"/>
    </row>
    <row r="19" spans="2:4" x14ac:dyDescent="0.25">
      <c r="B19" s="40"/>
      <c r="C19" s="114" t="str">
        <f t="shared" si="1"/>
        <v xml:space="preserve"> </v>
      </c>
      <c r="D19" s="49"/>
    </row>
    <row r="20" spans="2:4" x14ac:dyDescent="0.25">
      <c r="B20" s="40"/>
      <c r="C20" s="114" t="str">
        <f t="shared" si="1"/>
        <v xml:space="preserve"> </v>
      </c>
      <c r="D20" s="49"/>
    </row>
    <row r="21" spans="2:4" x14ac:dyDescent="0.25">
      <c r="B21" s="40"/>
      <c r="C21" s="114" t="str">
        <f t="shared" si="1"/>
        <v xml:space="preserve"> </v>
      </c>
      <c r="D21" s="49"/>
    </row>
    <row r="22" spans="2:4" x14ac:dyDescent="0.25">
      <c r="B22" s="40"/>
      <c r="C22" s="114" t="str">
        <f t="shared" si="1"/>
        <v xml:space="preserve"> </v>
      </c>
      <c r="D22" s="49"/>
    </row>
    <row r="23" spans="2:4" x14ac:dyDescent="0.25">
      <c r="B23" s="40"/>
      <c r="C23" s="114" t="str">
        <f t="shared" si="1"/>
        <v xml:space="preserve"> </v>
      </c>
      <c r="D23" s="49"/>
    </row>
    <row r="24" spans="2:4" x14ac:dyDescent="0.25">
      <c r="B24" s="40"/>
      <c r="C24" s="114" t="str">
        <f t="shared" si="1"/>
        <v xml:space="preserve"> </v>
      </c>
      <c r="D24" s="49"/>
    </row>
    <row r="25" spans="2:4" x14ac:dyDescent="0.25">
      <c r="B25" s="40"/>
      <c r="C25" s="114" t="str">
        <f t="shared" si="1"/>
        <v xml:space="preserve"> </v>
      </c>
      <c r="D25" s="49"/>
    </row>
    <row r="26" spans="2:4" ht="6.75" customHeight="1" x14ac:dyDescent="0.25">
      <c r="B26" s="111"/>
      <c r="C26" s="111"/>
      <c r="D26" s="111"/>
    </row>
    <row r="27" spans="2:4" x14ac:dyDescent="0.25">
      <c r="B27" s="117" t="s">
        <v>300</v>
      </c>
      <c r="C27" s="117"/>
      <c r="D27" s="118">
        <f>SUM(D17:D26)</f>
        <v>0</v>
      </c>
    </row>
    <row r="28" spans="2:4" x14ac:dyDescent="0.25">
      <c r="B28" s="119" t="s">
        <v>310</v>
      </c>
      <c r="C28" s="120"/>
      <c r="D28" s="120"/>
    </row>
    <row r="29" spans="2:4" x14ac:dyDescent="0.25">
      <c r="B29" s="176"/>
      <c r="C29" s="114" t="s">
        <v>25</v>
      </c>
      <c r="D29" s="49"/>
    </row>
    <row r="30" spans="2:4" x14ac:dyDescent="0.25">
      <c r="B30" s="40"/>
      <c r="C30" s="114" t="s">
        <v>25</v>
      </c>
      <c r="D30" s="49"/>
    </row>
    <row r="31" spans="2:4" x14ac:dyDescent="0.25">
      <c r="B31" s="40"/>
      <c r="C31" s="114" t="s">
        <v>25</v>
      </c>
      <c r="D31" s="49"/>
    </row>
    <row r="32" spans="2:4" x14ac:dyDescent="0.25">
      <c r="B32" s="40"/>
      <c r="C32" s="114" t="s">
        <v>25</v>
      </c>
      <c r="D32" s="49"/>
    </row>
    <row r="33" spans="2:4" x14ac:dyDescent="0.25">
      <c r="B33" s="52"/>
      <c r="C33" s="114" t="s">
        <v>25</v>
      </c>
      <c r="D33" s="49"/>
    </row>
    <row r="34" spans="2:4" x14ac:dyDescent="0.25">
      <c r="B34" s="52"/>
      <c r="C34" s="114" t="s">
        <v>25</v>
      </c>
      <c r="D34" s="49"/>
    </row>
    <row r="35" spans="2:4" x14ac:dyDescent="0.25">
      <c r="B35" s="52"/>
      <c r="C35" s="114" t="s">
        <v>25</v>
      </c>
      <c r="D35" s="49"/>
    </row>
    <row r="36" spans="2:4" ht="6.75" customHeight="1" x14ac:dyDescent="0.25">
      <c r="B36" s="111"/>
      <c r="C36" s="111"/>
      <c r="D36" s="111"/>
    </row>
    <row r="37" spans="2:4" x14ac:dyDescent="0.25">
      <c r="B37" s="117" t="s">
        <v>311</v>
      </c>
      <c r="C37" s="117"/>
      <c r="D37" s="118">
        <f t="shared" ref="D37" si="2">SUM(D28:D36)</f>
        <v>0</v>
      </c>
    </row>
    <row r="38" spans="2:4" ht="6.75" customHeight="1" x14ac:dyDescent="0.25">
      <c r="B38" s="111"/>
      <c r="C38" s="111"/>
      <c r="D38" s="111"/>
    </row>
    <row r="39" spans="2:4" x14ac:dyDescent="0.25">
      <c r="B39" s="112" t="s">
        <v>68</v>
      </c>
      <c r="C39" s="112"/>
      <c r="D39" s="112"/>
    </row>
    <row r="40" spans="2:4" x14ac:dyDescent="0.25">
      <c r="B40" s="116" t="s">
        <v>27</v>
      </c>
      <c r="C40" s="114" t="s">
        <v>25</v>
      </c>
      <c r="D40" s="49">
        <f>Personnel!J43</f>
        <v>0</v>
      </c>
    </row>
    <row r="41" spans="2:4" x14ac:dyDescent="0.25">
      <c r="B41" s="116" t="s">
        <v>28</v>
      </c>
      <c r="C41" s="114" t="s">
        <v>25</v>
      </c>
      <c r="D41" s="49"/>
    </row>
    <row r="42" spans="2:4" x14ac:dyDescent="0.25">
      <c r="B42" s="116" t="s">
        <v>29</v>
      </c>
      <c r="C42" s="115"/>
      <c r="D42" s="115"/>
    </row>
    <row r="43" spans="2:4" x14ac:dyDescent="0.25">
      <c r="B43" s="6"/>
      <c r="C43" s="114" t="s">
        <v>25</v>
      </c>
      <c r="D43" s="49"/>
    </row>
    <row r="44" spans="2:4" x14ac:dyDescent="0.25">
      <c r="B44" s="6"/>
      <c r="C44" s="114" t="s">
        <v>25</v>
      </c>
      <c r="D44" s="49"/>
    </row>
    <row r="45" spans="2:4" x14ac:dyDescent="0.25">
      <c r="B45" s="6"/>
      <c r="C45" s="114" t="s">
        <v>25</v>
      </c>
      <c r="D45" s="49"/>
    </row>
    <row r="46" spans="2:4" ht="6.75" customHeight="1" x14ac:dyDescent="0.25">
      <c r="B46" s="111"/>
      <c r="C46" s="111"/>
      <c r="D46" s="111"/>
    </row>
    <row r="47" spans="2:4" x14ac:dyDescent="0.25">
      <c r="B47" s="118" t="s">
        <v>30</v>
      </c>
      <c r="C47" s="118"/>
      <c r="D47" s="118">
        <f t="shared" ref="D47" si="3">SUM(D39:D46)</f>
        <v>0</v>
      </c>
    </row>
    <row r="48" spans="2:4" ht="6.75" customHeight="1" x14ac:dyDescent="0.25">
      <c r="B48" s="111"/>
      <c r="C48" s="111"/>
      <c r="D48" s="111"/>
    </row>
    <row r="49" spans="1:16" x14ac:dyDescent="0.25">
      <c r="B49" s="121" t="s">
        <v>303</v>
      </c>
      <c r="C49" s="121"/>
      <c r="D49" s="122">
        <f>+D15+D27+D37+D47</f>
        <v>0</v>
      </c>
    </row>
    <row r="50" spans="1:16" ht="6.75" customHeight="1" x14ac:dyDescent="0.25">
      <c r="B50" s="111"/>
      <c r="C50" s="111"/>
      <c r="D50" s="111"/>
    </row>
    <row r="51" spans="1:16" x14ac:dyDescent="0.25">
      <c r="C51" s="166" t="s">
        <v>374</v>
      </c>
      <c r="D51" s="167" t="str">
        <f>Summary!C30</f>
        <v>Met</v>
      </c>
    </row>
    <row r="52" spans="1:16" ht="6.75" customHeight="1" x14ac:dyDescent="0.25"/>
    <row r="53" spans="1:16" ht="8.2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8.75" x14ac:dyDescent="0.3">
      <c r="A54" s="9"/>
      <c r="B54" s="4" t="s">
        <v>40</v>
      </c>
      <c r="C54" s="9"/>
      <c r="D54" s="9"/>
      <c r="E54" s="9"/>
      <c r="F54" s="9"/>
      <c r="G54" s="9"/>
    </row>
    <row r="55" spans="1:16" x14ac:dyDescent="0.25">
      <c r="A55" s="142">
        <v>1</v>
      </c>
      <c r="B55" s="1" t="s">
        <v>6</v>
      </c>
    </row>
    <row r="56" spans="1:16" x14ac:dyDescent="0.25">
      <c r="A56" s="142"/>
      <c r="B56" s="143" t="s">
        <v>365</v>
      </c>
    </row>
    <row r="57" spans="1:16" x14ac:dyDescent="0.25">
      <c r="A57" s="142">
        <v>2</v>
      </c>
      <c r="B57" s="1" t="s">
        <v>366</v>
      </c>
    </row>
    <row r="58" spans="1:16" x14ac:dyDescent="0.25">
      <c r="A58" s="142"/>
      <c r="B58" s="143" t="s">
        <v>399</v>
      </c>
    </row>
    <row r="59" spans="1:16" x14ac:dyDescent="0.25">
      <c r="A59" s="142">
        <v>3</v>
      </c>
      <c r="B59" s="1" t="s">
        <v>7</v>
      </c>
    </row>
    <row r="60" spans="1:16" x14ac:dyDescent="0.25">
      <c r="A60" s="142"/>
      <c r="B60" s="143" t="s">
        <v>400</v>
      </c>
    </row>
    <row r="61" spans="1:16" x14ac:dyDescent="0.25">
      <c r="A61" s="142">
        <v>4</v>
      </c>
      <c r="B61" s="1" t="s">
        <v>367</v>
      </c>
    </row>
    <row r="62" spans="1:16" x14ac:dyDescent="0.25">
      <c r="A62" s="142"/>
      <c r="B62" s="143" t="s">
        <v>368</v>
      </c>
    </row>
    <row r="63" spans="1:16" x14ac:dyDescent="0.25">
      <c r="A63" s="142"/>
      <c r="B63" s="165" t="s">
        <v>369</v>
      </c>
    </row>
    <row r="64" spans="1:16" x14ac:dyDescent="0.25">
      <c r="A64" s="142"/>
      <c r="B64" s="165" t="s">
        <v>370</v>
      </c>
    </row>
    <row r="65" spans="1:2" x14ac:dyDescent="0.25">
      <c r="A65" s="142"/>
      <c r="B65" s="165" t="s">
        <v>371</v>
      </c>
    </row>
    <row r="66" spans="1:2" x14ac:dyDescent="0.25">
      <c r="B66" s="165" t="s">
        <v>372</v>
      </c>
    </row>
    <row r="67" spans="1:2" x14ac:dyDescent="0.25">
      <c r="A67" s="142">
        <v>4</v>
      </c>
      <c r="B67" s="1" t="s">
        <v>305</v>
      </c>
    </row>
    <row r="68" spans="1:2" x14ac:dyDescent="0.25">
      <c r="B68" s="143" t="s">
        <v>373</v>
      </c>
    </row>
    <row r="119" spans="2:3" x14ac:dyDescent="0.25">
      <c r="B119" s="123" t="s">
        <v>129</v>
      </c>
      <c r="C119" s="123" t="s">
        <v>130</v>
      </c>
    </row>
    <row r="120" spans="2:3" x14ac:dyDescent="0.25">
      <c r="B120" s="116">
        <v>0</v>
      </c>
      <c r="C120" s="116" t="s">
        <v>19</v>
      </c>
    </row>
    <row r="121" spans="2:3" x14ac:dyDescent="0.25">
      <c r="B121" s="116" t="s">
        <v>131</v>
      </c>
      <c r="C121" s="116" t="s">
        <v>25</v>
      </c>
    </row>
    <row r="122" spans="2:3" x14ac:dyDescent="0.25">
      <c r="B122" s="116" t="s">
        <v>133</v>
      </c>
      <c r="C122" s="116" t="s">
        <v>25</v>
      </c>
    </row>
    <row r="123" spans="2:3" x14ac:dyDescent="0.25">
      <c r="B123" s="116" t="s">
        <v>135</v>
      </c>
      <c r="C123" s="116" t="s">
        <v>25</v>
      </c>
    </row>
    <row r="124" spans="2:3" x14ac:dyDescent="0.25">
      <c r="B124" s="116" t="s">
        <v>137</v>
      </c>
      <c r="C124" s="116" t="s">
        <v>25</v>
      </c>
    </row>
    <row r="125" spans="2:3" x14ac:dyDescent="0.25">
      <c r="B125" s="116" t="s">
        <v>139</v>
      </c>
      <c r="C125" s="116" t="s">
        <v>25</v>
      </c>
    </row>
    <row r="126" spans="2:3" x14ac:dyDescent="0.25">
      <c r="B126" s="116" t="s">
        <v>141</v>
      </c>
      <c r="C126" s="116" t="s">
        <v>25</v>
      </c>
    </row>
    <row r="127" spans="2:3" x14ac:dyDescent="0.25">
      <c r="B127" s="116" t="s">
        <v>142</v>
      </c>
      <c r="C127" s="116" t="s">
        <v>25</v>
      </c>
    </row>
    <row r="128" spans="2:3" x14ac:dyDescent="0.25">
      <c r="B128" s="116" t="s">
        <v>143</v>
      </c>
      <c r="C128" s="116" t="s">
        <v>25</v>
      </c>
    </row>
    <row r="129" spans="2:3" x14ac:dyDescent="0.25">
      <c r="B129" s="116" t="s">
        <v>144</v>
      </c>
      <c r="C129" s="116" t="s">
        <v>25</v>
      </c>
    </row>
    <row r="130" spans="2:3" x14ac:dyDescent="0.25">
      <c r="B130" s="116" t="s">
        <v>146</v>
      </c>
      <c r="C130" s="116" t="s">
        <v>25</v>
      </c>
    </row>
    <row r="131" spans="2:3" x14ac:dyDescent="0.25">
      <c r="B131" s="116" t="s">
        <v>147</v>
      </c>
      <c r="C131" s="116" t="s">
        <v>25</v>
      </c>
    </row>
    <row r="132" spans="2:3" x14ac:dyDescent="0.25">
      <c r="B132" s="116" t="s">
        <v>148</v>
      </c>
      <c r="C132" s="116" t="s">
        <v>25</v>
      </c>
    </row>
    <row r="133" spans="2:3" x14ac:dyDescent="0.25">
      <c r="B133" s="116" t="s">
        <v>149</v>
      </c>
      <c r="C133" s="116" t="s">
        <v>25</v>
      </c>
    </row>
    <row r="134" spans="2:3" x14ac:dyDescent="0.25">
      <c r="B134" s="116" t="s">
        <v>151</v>
      </c>
      <c r="C134" s="116" t="s">
        <v>25</v>
      </c>
    </row>
    <row r="135" spans="2:3" x14ac:dyDescent="0.25">
      <c r="B135" s="116" t="s">
        <v>152</v>
      </c>
      <c r="C135" s="116" t="s">
        <v>25</v>
      </c>
    </row>
    <row r="136" spans="2:3" x14ac:dyDescent="0.25">
      <c r="B136" s="116" t="s">
        <v>153</v>
      </c>
      <c r="C136" s="116" t="s">
        <v>25</v>
      </c>
    </row>
    <row r="137" spans="2:3" x14ac:dyDescent="0.25">
      <c r="B137" s="116" t="s">
        <v>154</v>
      </c>
      <c r="C137" s="116" t="s">
        <v>25</v>
      </c>
    </row>
    <row r="138" spans="2:3" x14ac:dyDescent="0.25">
      <c r="B138" s="116" t="s">
        <v>155</v>
      </c>
      <c r="C138" s="116" t="s">
        <v>25</v>
      </c>
    </row>
    <row r="139" spans="2:3" x14ac:dyDescent="0.25">
      <c r="B139" s="116" t="s">
        <v>156</v>
      </c>
      <c r="C139" s="116" t="s">
        <v>25</v>
      </c>
    </row>
    <row r="140" spans="2:3" x14ac:dyDescent="0.25">
      <c r="B140" s="116" t="s">
        <v>157</v>
      </c>
      <c r="C140" s="116" t="s">
        <v>25</v>
      </c>
    </row>
    <row r="141" spans="2:3" x14ac:dyDescent="0.25">
      <c r="B141" s="116" t="s">
        <v>158</v>
      </c>
      <c r="C141" s="116" t="s">
        <v>25</v>
      </c>
    </row>
    <row r="142" spans="2:3" x14ac:dyDescent="0.25">
      <c r="B142" s="116" t="s">
        <v>159</v>
      </c>
      <c r="C142" s="116" t="s">
        <v>25</v>
      </c>
    </row>
    <row r="143" spans="2:3" x14ac:dyDescent="0.25">
      <c r="B143" s="116" t="s">
        <v>160</v>
      </c>
      <c r="C143" s="116" t="s">
        <v>25</v>
      </c>
    </row>
    <row r="144" spans="2:3" x14ac:dyDescent="0.25">
      <c r="B144" s="116" t="s">
        <v>161</v>
      </c>
      <c r="C144" s="116" t="s">
        <v>25</v>
      </c>
    </row>
    <row r="145" spans="2:3" x14ac:dyDescent="0.25">
      <c r="B145" s="116" t="s">
        <v>162</v>
      </c>
      <c r="C145" s="116" t="s">
        <v>25</v>
      </c>
    </row>
    <row r="146" spans="2:3" x14ac:dyDescent="0.25">
      <c r="B146" s="116" t="s">
        <v>163</v>
      </c>
      <c r="C146" s="116" t="s">
        <v>25</v>
      </c>
    </row>
    <row r="147" spans="2:3" x14ac:dyDescent="0.25">
      <c r="B147" s="116" t="s">
        <v>164</v>
      </c>
      <c r="C147" s="116" t="s">
        <v>25</v>
      </c>
    </row>
    <row r="148" spans="2:3" x14ac:dyDescent="0.25">
      <c r="B148" s="116" t="s">
        <v>165</v>
      </c>
      <c r="C148" s="116" t="s">
        <v>25</v>
      </c>
    </row>
    <row r="149" spans="2:3" x14ac:dyDescent="0.25">
      <c r="B149" s="116" t="s">
        <v>166</v>
      </c>
      <c r="C149" s="116" t="s">
        <v>25</v>
      </c>
    </row>
    <row r="150" spans="2:3" x14ac:dyDescent="0.25">
      <c r="B150" s="116" t="s">
        <v>167</v>
      </c>
      <c r="C150" s="116" t="s">
        <v>25</v>
      </c>
    </row>
    <row r="151" spans="2:3" x14ac:dyDescent="0.25">
      <c r="B151" s="116" t="s">
        <v>168</v>
      </c>
      <c r="C151" s="116" t="s">
        <v>25</v>
      </c>
    </row>
    <row r="152" spans="2:3" x14ac:dyDescent="0.25">
      <c r="B152" s="116" t="s">
        <v>169</v>
      </c>
      <c r="C152" s="116" t="s">
        <v>25</v>
      </c>
    </row>
    <row r="153" spans="2:3" x14ac:dyDescent="0.25">
      <c r="B153" s="116" t="s">
        <v>170</v>
      </c>
      <c r="C153" s="116" t="s">
        <v>25</v>
      </c>
    </row>
    <row r="154" spans="2:3" x14ac:dyDescent="0.25">
      <c r="B154" s="116" t="s">
        <v>171</v>
      </c>
      <c r="C154" s="116" t="s">
        <v>25</v>
      </c>
    </row>
    <row r="155" spans="2:3" x14ac:dyDescent="0.25">
      <c r="B155" s="116" t="s">
        <v>172</v>
      </c>
      <c r="C155" s="116" t="s">
        <v>25</v>
      </c>
    </row>
    <row r="156" spans="2:3" x14ac:dyDescent="0.25">
      <c r="B156" s="116" t="s">
        <v>173</v>
      </c>
      <c r="C156" s="116" t="s">
        <v>25</v>
      </c>
    </row>
    <row r="157" spans="2:3" x14ac:dyDescent="0.25">
      <c r="B157" s="116" t="s">
        <v>174</v>
      </c>
      <c r="C157" s="116" t="s">
        <v>25</v>
      </c>
    </row>
    <row r="158" spans="2:3" x14ac:dyDescent="0.25">
      <c r="B158" s="116" t="s">
        <v>175</v>
      </c>
      <c r="C158" s="116" t="s">
        <v>25</v>
      </c>
    </row>
    <row r="159" spans="2:3" x14ac:dyDescent="0.25">
      <c r="B159" s="116" t="s">
        <v>176</v>
      </c>
      <c r="C159" s="116" t="s">
        <v>25</v>
      </c>
    </row>
    <row r="160" spans="2:3" x14ac:dyDescent="0.25">
      <c r="B160" s="116" t="s">
        <v>177</v>
      </c>
      <c r="C160" s="116" t="s">
        <v>25</v>
      </c>
    </row>
    <row r="161" spans="2:3" x14ac:dyDescent="0.25">
      <c r="B161" s="116" t="s">
        <v>178</v>
      </c>
      <c r="C161" s="116" t="s">
        <v>25</v>
      </c>
    </row>
    <row r="162" spans="2:3" x14ac:dyDescent="0.25">
      <c r="B162" s="116" t="s">
        <v>179</v>
      </c>
      <c r="C162" s="116" t="s">
        <v>25</v>
      </c>
    </row>
    <row r="163" spans="2:3" x14ac:dyDescent="0.25">
      <c r="B163" s="116" t="s">
        <v>180</v>
      </c>
      <c r="C163" s="116" t="s">
        <v>25</v>
      </c>
    </row>
    <row r="164" spans="2:3" x14ac:dyDescent="0.25">
      <c r="B164" s="116" t="s">
        <v>181</v>
      </c>
      <c r="C164" s="116" t="s">
        <v>25</v>
      </c>
    </row>
    <row r="165" spans="2:3" x14ac:dyDescent="0.25">
      <c r="B165" s="116" t="s">
        <v>182</v>
      </c>
      <c r="C165" s="116" t="s">
        <v>25</v>
      </c>
    </row>
    <row r="166" spans="2:3" x14ac:dyDescent="0.25">
      <c r="B166" s="116" t="s">
        <v>183</v>
      </c>
      <c r="C166" s="116" t="s">
        <v>25</v>
      </c>
    </row>
    <row r="167" spans="2:3" x14ac:dyDescent="0.25">
      <c r="B167" s="116" t="s">
        <v>184</v>
      </c>
      <c r="C167" s="116" t="s">
        <v>25</v>
      </c>
    </row>
    <row r="168" spans="2:3" x14ac:dyDescent="0.25">
      <c r="B168" s="116" t="s">
        <v>185</v>
      </c>
      <c r="C168" s="116" t="s">
        <v>25</v>
      </c>
    </row>
    <row r="169" spans="2:3" x14ac:dyDescent="0.25">
      <c r="B169" s="116" t="s">
        <v>186</v>
      </c>
      <c r="C169" s="116" t="s">
        <v>25</v>
      </c>
    </row>
    <row r="170" spans="2:3" x14ac:dyDescent="0.25">
      <c r="B170" s="116" t="s">
        <v>187</v>
      </c>
      <c r="C170" s="116" t="s">
        <v>25</v>
      </c>
    </row>
    <row r="171" spans="2:3" x14ac:dyDescent="0.25">
      <c r="B171" s="116" t="s">
        <v>145</v>
      </c>
      <c r="C171" s="116" t="s">
        <v>25</v>
      </c>
    </row>
    <row r="172" spans="2:3" x14ac:dyDescent="0.25">
      <c r="B172" s="116" t="s">
        <v>188</v>
      </c>
      <c r="C172" s="116" t="s">
        <v>25</v>
      </c>
    </row>
    <row r="173" spans="2:3" x14ac:dyDescent="0.25">
      <c r="B173" s="116" t="s">
        <v>189</v>
      </c>
      <c r="C173" s="116" t="s">
        <v>25</v>
      </c>
    </row>
    <row r="174" spans="2:3" x14ac:dyDescent="0.25">
      <c r="B174" s="116" t="s">
        <v>190</v>
      </c>
      <c r="C174" s="116" t="s">
        <v>25</v>
      </c>
    </row>
    <row r="175" spans="2:3" x14ac:dyDescent="0.25">
      <c r="B175" s="116" t="s">
        <v>191</v>
      </c>
      <c r="C175" s="116" t="s">
        <v>25</v>
      </c>
    </row>
    <row r="176" spans="2:3" x14ac:dyDescent="0.25">
      <c r="B176" s="116" t="s">
        <v>192</v>
      </c>
      <c r="C176" s="116" t="s">
        <v>25</v>
      </c>
    </row>
    <row r="177" spans="2:3" x14ac:dyDescent="0.25">
      <c r="B177" s="116" t="s">
        <v>193</v>
      </c>
      <c r="C177" s="116" t="s">
        <v>25</v>
      </c>
    </row>
    <row r="178" spans="2:3" x14ac:dyDescent="0.25">
      <c r="B178" s="116" t="s">
        <v>194</v>
      </c>
      <c r="C178" s="116" t="s">
        <v>25</v>
      </c>
    </row>
    <row r="179" spans="2:3" x14ac:dyDescent="0.25">
      <c r="B179" s="116" t="s">
        <v>195</v>
      </c>
      <c r="C179" s="116" t="s">
        <v>25</v>
      </c>
    </row>
    <row r="180" spans="2:3" x14ac:dyDescent="0.25">
      <c r="B180" s="116" t="s">
        <v>196</v>
      </c>
      <c r="C180" s="116" t="s">
        <v>25</v>
      </c>
    </row>
    <row r="181" spans="2:3" x14ac:dyDescent="0.25">
      <c r="B181" s="116" t="s">
        <v>197</v>
      </c>
      <c r="C181" s="116" t="s">
        <v>25</v>
      </c>
    </row>
    <row r="182" spans="2:3" x14ac:dyDescent="0.25">
      <c r="B182" s="116" t="s">
        <v>198</v>
      </c>
      <c r="C182" s="116" t="s">
        <v>25</v>
      </c>
    </row>
    <row r="183" spans="2:3" x14ac:dyDescent="0.25">
      <c r="B183" s="116" t="s">
        <v>199</v>
      </c>
      <c r="C183" s="116" t="s">
        <v>25</v>
      </c>
    </row>
    <row r="184" spans="2:3" x14ac:dyDescent="0.25">
      <c r="B184" s="116" t="s">
        <v>138</v>
      </c>
      <c r="C184" s="116" t="s">
        <v>25</v>
      </c>
    </row>
    <row r="185" spans="2:3" x14ac:dyDescent="0.25">
      <c r="B185" s="116" t="s">
        <v>200</v>
      </c>
      <c r="C185" s="116" t="s">
        <v>25</v>
      </c>
    </row>
    <row r="186" spans="2:3" x14ac:dyDescent="0.25">
      <c r="B186" s="116" t="s">
        <v>201</v>
      </c>
      <c r="C186" s="116" t="s">
        <v>25</v>
      </c>
    </row>
    <row r="187" spans="2:3" x14ac:dyDescent="0.25">
      <c r="B187" s="116" t="s">
        <v>202</v>
      </c>
      <c r="C187" s="116" t="s">
        <v>25</v>
      </c>
    </row>
    <row r="188" spans="2:3" x14ac:dyDescent="0.25">
      <c r="B188" s="116" t="s">
        <v>203</v>
      </c>
      <c r="C188" s="116" t="s">
        <v>25</v>
      </c>
    </row>
    <row r="189" spans="2:3" x14ac:dyDescent="0.25">
      <c r="B189" s="116" t="s">
        <v>204</v>
      </c>
      <c r="C189" s="116" t="s">
        <v>25</v>
      </c>
    </row>
    <row r="190" spans="2:3" x14ac:dyDescent="0.25">
      <c r="B190" s="116" t="s">
        <v>205</v>
      </c>
      <c r="C190" s="116" t="s">
        <v>25</v>
      </c>
    </row>
    <row r="191" spans="2:3" x14ac:dyDescent="0.25">
      <c r="B191" s="116" t="s">
        <v>206</v>
      </c>
      <c r="C191" s="116" t="s">
        <v>25</v>
      </c>
    </row>
    <row r="192" spans="2:3" x14ac:dyDescent="0.25">
      <c r="B192" s="116" t="s">
        <v>207</v>
      </c>
      <c r="C192" s="116" t="s">
        <v>25</v>
      </c>
    </row>
    <row r="193" spans="2:3" x14ac:dyDescent="0.25">
      <c r="B193" s="116" t="s">
        <v>208</v>
      </c>
      <c r="C193" s="116" t="s">
        <v>25</v>
      </c>
    </row>
    <row r="194" spans="2:3" x14ac:dyDescent="0.25">
      <c r="B194" s="116" t="s">
        <v>140</v>
      </c>
      <c r="C194" s="116" t="s">
        <v>25</v>
      </c>
    </row>
    <row r="195" spans="2:3" x14ac:dyDescent="0.25">
      <c r="B195" s="116" t="s">
        <v>209</v>
      </c>
      <c r="C195" s="116" t="s">
        <v>25</v>
      </c>
    </row>
    <row r="196" spans="2:3" x14ac:dyDescent="0.25">
      <c r="B196" s="116" t="s">
        <v>210</v>
      </c>
      <c r="C196" s="116" t="s">
        <v>25</v>
      </c>
    </row>
    <row r="197" spans="2:3" x14ac:dyDescent="0.25">
      <c r="B197" s="116" t="s">
        <v>211</v>
      </c>
      <c r="C197" s="116" t="s">
        <v>25</v>
      </c>
    </row>
    <row r="198" spans="2:3" x14ac:dyDescent="0.25">
      <c r="B198" s="116" t="s">
        <v>212</v>
      </c>
      <c r="C198" s="116" t="s">
        <v>25</v>
      </c>
    </row>
    <row r="199" spans="2:3" x14ac:dyDescent="0.25">
      <c r="B199" s="116" t="s">
        <v>213</v>
      </c>
      <c r="C199" s="116" t="s">
        <v>25</v>
      </c>
    </row>
    <row r="200" spans="2:3" x14ac:dyDescent="0.25">
      <c r="B200" s="116" t="s">
        <v>214</v>
      </c>
      <c r="C200" s="116" t="s">
        <v>25</v>
      </c>
    </row>
    <row r="201" spans="2:3" x14ac:dyDescent="0.25">
      <c r="B201" s="116" t="s">
        <v>215</v>
      </c>
      <c r="C201" s="116" t="s">
        <v>25</v>
      </c>
    </row>
    <row r="202" spans="2:3" x14ac:dyDescent="0.25">
      <c r="B202" s="116" t="s">
        <v>216</v>
      </c>
      <c r="C202" s="116" t="s">
        <v>25</v>
      </c>
    </row>
    <row r="203" spans="2:3" x14ac:dyDescent="0.25">
      <c r="B203" s="116" t="s">
        <v>217</v>
      </c>
      <c r="C203" s="116" t="s">
        <v>25</v>
      </c>
    </row>
    <row r="204" spans="2:3" x14ac:dyDescent="0.25">
      <c r="B204" s="116" t="s">
        <v>218</v>
      </c>
      <c r="C204" s="116" t="s">
        <v>25</v>
      </c>
    </row>
    <row r="205" spans="2:3" x14ac:dyDescent="0.25">
      <c r="B205" s="116" t="s">
        <v>219</v>
      </c>
      <c r="C205" s="116" t="s">
        <v>25</v>
      </c>
    </row>
    <row r="206" spans="2:3" x14ac:dyDescent="0.25">
      <c r="B206" s="116" t="s">
        <v>220</v>
      </c>
      <c r="C206" s="116" t="s">
        <v>25</v>
      </c>
    </row>
    <row r="207" spans="2:3" x14ac:dyDescent="0.25">
      <c r="B207" s="116" t="s">
        <v>221</v>
      </c>
      <c r="C207" s="116" t="s">
        <v>25</v>
      </c>
    </row>
    <row r="208" spans="2:3" x14ac:dyDescent="0.25">
      <c r="B208" s="116" t="s">
        <v>222</v>
      </c>
      <c r="C208" s="116" t="s">
        <v>25</v>
      </c>
    </row>
    <row r="209" spans="2:3" x14ac:dyDescent="0.25">
      <c r="B209" s="116" t="s">
        <v>223</v>
      </c>
      <c r="C209" s="116" t="s">
        <v>25</v>
      </c>
    </row>
    <row r="210" spans="2:3" x14ac:dyDescent="0.25">
      <c r="B210" s="116" t="s">
        <v>224</v>
      </c>
      <c r="C210" s="116" t="s">
        <v>25</v>
      </c>
    </row>
    <row r="211" spans="2:3" x14ac:dyDescent="0.25">
      <c r="B211" s="116" t="s">
        <v>225</v>
      </c>
      <c r="C211" s="116" t="s">
        <v>25</v>
      </c>
    </row>
    <row r="212" spans="2:3" x14ac:dyDescent="0.25">
      <c r="B212" s="116" t="s">
        <v>226</v>
      </c>
      <c r="C212" s="116" t="s">
        <v>25</v>
      </c>
    </row>
    <row r="213" spans="2:3" x14ac:dyDescent="0.25">
      <c r="B213" s="116" t="s">
        <v>134</v>
      </c>
      <c r="C213" s="116" t="s">
        <v>25</v>
      </c>
    </row>
    <row r="214" spans="2:3" x14ac:dyDescent="0.25">
      <c r="B214" s="116" t="s">
        <v>150</v>
      </c>
      <c r="C214" s="116" t="s">
        <v>25</v>
      </c>
    </row>
    <row r="215" spans="2:3" x14ac:dyDescent="0.25">
      <c r="B215" s="116" t="s">
        <v>227</v>
      </c>
      <c r="C215" s="116" t="s">
        <v>25</v>
      </c>
    </row>
    <row r="216" spans="2:3" x14ac:dyDescent="0.25">
      <c r="B216" s="116" t="s">
        <v>228</v>
      </c>
      <c r="C216" s="116" t="s">
        <v>25</v>
      </c>
    </row>
    <row r="217" spans="2:3" x14ac:dyDescent="0.25">
      <c r="B217" s="116" t="s">
        <v>229</v>
      </c>
      <c r="C217" s="116" t="s">
        <v>25</v>
      </c>
    </row>
    <row r="218" spans="2:3" x14ac:dyDescent="0.25">
      <c r="B218" s="116" t="s">
        <v>230</v>
      </c>
      <c r="C218" s="116" t="s">
        <v>25</v>
      </c>
    </row>
    <row r="219" spans="2:3" x14ac:dyDescent="0.25">
      <c r="B219" s="116" t="s">
        <v>231</v>
      </c>
      <c r="C219" s="116" t="s">
        <v>25</v>
      </c>
    </row>
    <row r="220" spans="2:3" x14ac:dyDescent="0.25">
      <c r="B220" s="116" t="s">
        <v>232</v>
      </c>
      <c r="C220" s="116" t="s">
        <v>25</v>
      </c>
    </row>
    <row r="221" spans="2:3" x14ac:dyDescent="0.25">
      <c r="B221" s="116" t="s">
        <v>233</v>
      </c>
      <c r="C221" s="116" t="s">
        <v>25</v>
      </c>
    </row>
    <row r="222" spans="2:3" x14ac:dyDescent="0.25">
      <c r="B222" s="116" t="s">
        <v>234</v>
      </c>
      <c r="C222" s="116" t="s">
        <v>25</v>
      </c>
    </row>
    <row r="223" spans="2:3" x14ac:dyDescent="0.25">
      <c r="B223" s="116" t="s">
        <v>235</v>
      </c>
      <c r="C223" s="116" t="s">
        <v>25</v>
      </c>
    </row>
    <row r="224" spans="2:3" x14ac:dyDescent="0.25">
      <c r="B224" s="116" t="s">
        <v>236</v>
      </c>
      <c r="C224" s="116" t="s">
        <v>25</v>
      </c>
    </row>
    <row r="225" spans="2:3" x14ac:dyDescent="0.25">
      <c r="B225" s="116" t="s">
        <v>237</v>
      </c>
      <c r="C225" s="116" t="s">
        <v>25</v>
      </c>
    </row>
    <row r="226" spans="2:3" x14ac:dyDescent="0.25">
      <c r="B226" s="116" t="s">
        <v>238</v>
      </c>
      <c r="C226" s="116" t="s">
        <v>25</v>
      </c>
    </row>
    <row r="227" spans="2:3" x14ac:dyDescent="0.25">
      <c r="B227" s="116" t="s">
        <v>239</v>
      </c>
      <c r="C227" s="116" t="s">
        <v>25</v>
      </c>
    </row>
    <row r="228" spans="2:3" x14ac:dyDescent="0.25">
      <c r="B228" s="116" t="s">
        <v>240</v>
      </c>
      <c r="C228" s="116" t="s">
        <v>25</v>
      </c>
    </row>
    <row r="229" spans="2:3" x14ac:dyDescent="0.25">
      <c r="B229" s="116" t="s">
        <v>241</v>
      </c>
      <c r="C229" s="116" t="s">
        <v>25</v>
      </c>
    </row>
    <row r="230" spans="2:3" x14ac:dyDescent="0.25">
      <c r="B230" s="116" t="s">
        <v>242</v>
      </c>
      <c r="C230" s="116" t="s">
        <v>25</v>
      </c>
    </row>
    <row r="231" spans="2:3" x14ac:dyDescent="0.25">
      <c r="B231" s="116" t="s">
        <v>243</v>
      </c>
      <c r="C231" s="116" t="s">
        <v>25</v>
      </c>
    </row>
    <row r="232" spans="2:3" x14ac:dyDescent="0.25">
      <c r="B232" s="116" t="s">
        <v>244</v>
      </c>
      <c r="C232" s="116" t="s">
        <v>25</v>
      </c>
    </row>
    <row r="233" spans="2:3" x14ac:dyDescent="0.25">
      <c r="B233" s="116" t="s">
        <v>245</v>
      </c>
      <c r="C233" s="116" t="s">
        <v>25</v>
      </c>
    </row>
    <row r="234" spans="2:3" x14ac:dyDescent="0.25">
      <c r="B234" s="116" t="s">
        <v>246</v>
      </c>
      <c r="C234" s="116" t="s">
        <v>25</v>
      </c>
    </row>
    <row r="235" spans="2:3" x14ac:dyDescent="0.25">
      <c r="B235" s="116" t="s">
        <v>247</v>
      </c>
      <c r="C235" s="116" t="s">
        <v>25</v>
      </c>
    </row>
    <row r="236" spans="2:3" x14ac:dyDescent="0.25">
      <c r="B236" s="116" t="s">
        <v>248</v>
      </c>
      <c r="C236" s="116" t="s">
        <v>25</v>
      </c>
    </row>
    <row r="237" spans="2:3" x14ac:dyDescent="0.25">
      <c r="B237" s="116" t="s">
        <v>249</v>
      </c>
      <c r="C237" s="116" t="s">
        <v>25</v>
      </c>
    </row>
    <row r="238" spans="2:3" x14ac:dyDescent="0.25">
      <c r="B238" s="116" t="s">
        <v>250</v>
      </c>
      <c r="C238" s="116" t="s">
        <v>25</v>
      </c>
    </row>
    <row r="239" spans="2:3" x14ac:dyDescent="0.25">
      <c r="B239" s="116" t="s">
        <v>251</v>
      </c>
      <c r="C239" s="116" t="s">
        <v>25</v>
      </c>
    </row>
    <row r="240" spans="2:3" x14ac:dyDescent="0.25">
      <c r="B240" s="116" t="s">
        <v>252</v>
      </c>
      <c r="C240" s="116" t="s">
        <v>25</v>
      </c>
    </row>
    <row r="241" spans="2:3" x14ac:dyDescent="0.25">
      <c r="B241" s="116" t="s">
        <v>253</v>
      </c>
      <c r="C241" s="116" t="s">
        <v>25</v>
      </c>
    </row>
    <row r="242" spans="2:3" x14ac:dyDescent="0.25">
      <c r="B242" s="116" t="s">
        <v>254</v>
      </c>
      <c r="C242" s="116" t="s">
        <v>25</v>
      </c>
    </row>
    <row r="243" spans="2:3" x14ac:dyDescent="0.25">
      <c r="B243" s="116" t="s">
        <v>255</v>
      </c>
      <c r="C243" s="116" t="s">
        <v>25</v>
      </c>
    </row>
    <row r="244" spans="2:3" x14ac:dyDescent="0.25">
      <c r="B244" s="116" t="s">
        <v>256</v>
      </c>
      <c r="C244" s="116" t="s">
        <v>25</v>
      </c>
    </row>
    <row r="245" spans="2:3" x14ac:dyDescent="0.25">
      <c r="B245" s="116" t="s">
        <v>257</v>
      </c>
      <c r="C245" s="116" t="s">
        <v>25</v>
      </c>
    </row>
    <row r="246" spans="2:3" x14ac:dyDescent="0.25">
      <c r="B246" s="116" t="s">
        <v>258</v>
      </c>
      <c r="C246" s="116" t="s">
        <v>25</v>
      </c>
    </row>
    <row r="247" spans="2:3" x14ac:dyDescent="0.25">
      <c r="B247" s="116" t="s">
        <v>259</v>
      </c>
      <c r="C247" s="116" t="s">
        <v>25</v>
      </c>
    </row>
    <row r="248" spans="2:3" x14ac:dyDescent="0.25">
      <c r="B248" s="116" t="s">
        <v>260</v>
      </c>
      <c r="C248" s="116" t="s">
        <v>25</v>
      </c>
    </row>
    <row r="249" spans="2:3" x14ac:dyDescent="0.25">
      <c r="B249" s="116" t="s">
        <v>261</v>
      </c>
      <c r="C249" s="116" t="s">
        <v>25</v>
      </c>
    </row>
    <row r="250" spans="2:3" x14ac:dyDescent="0.25">
      <c r="B250" s="116" t="s">
        <v>262</v>
      </c>
      <c r="C250" s="116" t="s">
        <v>25</v>
      </c>
    </row>
    <row r="251" spans="2:3" x14ac:dyDescent="0.25">
      <c r="B251" s="116" t="s">
        <v>263</v>
      </c>
      <c r="C251" s="116" t="s">
        <v>25</v>
      </c>
    </row>
    <row r="252" spans="2:3" x14ac:dyDescent="0.25">
      <c r="B252" s="116" t="s">
        <v>264</v>
      </c>
      <c r="C252" s="116" t="s">
        <v>25</v>
      </c>
    </row>
    <row r="253" spans="2:3" x14ac:dyDescent="0.25">
      <c r="B253" s="116" t="s">
        <v>265</v>
      </c>
      <c r="C253" s="116" t="s">
        <v>25</v>
      </c>
    </row>
    <row r="254" spans="2:3" x14ac:dyDescent="0.25">
      <c r="B254" s="116" t="s">
        <v>266</v>
      </c>
      <c r="C254" s="116" t="s">
        <v>25</v>
      </c>
    </row>
    <row r="255" spans="2:3" x14ac:dyDescent="0.25">
      <c r="B255" s="116" t="s">
        <v>267</v>
      </c>
      <c r="C255" s="116" t="s">
        <v>25</v>
      </c>
    </row>
    <row r="256" spans="2:3" x14ac:dyDescent="0.25">
      <c r="B256" s="116" t="s">
        <v>268</v>
      </c>
      <c r="C256" s="116" t="s">
        <v>25</v>
      </c>
    </row>
    <row r="257" spans="2:3" x14ac:dyDescent="0.25">
      <c r="B257" s="116" t="s">
        <v>269</v>
      </c>
      <c r="C257" s="116" t="s">
        <v>25</v>
      </c>
    </row>
    <row r="258" spans="2:3" x14ac:dyDescent="0.25">
      <c r="B258" s="116" t="s">
        <v>270</v>
      </c>
      <c r="C258" s="116" t="s">
        <v>25</v>
      </c>
    </row>
    <row r="259" spans="2:3" x14ac:dyDescent="0.25">
      <c r="B259" s="116" t="s">
        <v>271</v>
      </c>
      <c r="C259" s="116" t="s">
        <v>25</v>
      </c>
    </row>
    <row r="260" spans="2:3" x14ac:dyDescent="0.25">
      <c r="B260" s="116" t="s">
        <v>272</v>
      </c>
      <c r="C260" s="116" t="s">
        <v>25</v>
      </c>
    </row>
    <row r="261" spans="2:3" x14ac:dyDescent="0.25">
      <c r="B261" s="116" t="s">
        <v>273</v>
      </c>
      <c r="C261" s="116" t="s">
        <v>25</v>
      </c>
    </row>
    <row r="262" spans="2:3" x14ac:dyDescent="0.25">
      <c r="B262" s="116" t="s">
        <v>132</v>
      </c>
      <c r="C262" s="116" t="s">
        <v>25</v>
      </c>
    </row>
    <row r="263" spans="2:3" x14ac:dyDescent="0.25">
      <c r="B263" s="116" t="s">
        <v>274</v>
      </c>
      <c r="C263" s="116" t="s">
        <v>25</v>
      </c>
    </row>
    <row r="264" spans="2:3" x14ac:dyDescent="0.25">
      <c r="B264" s="116" t="s">
        <v>275</v>
      </c>
      <c r="C264" s="116" t="s">
        <v>25</v>
      </c>
    </row>
    <row r="265" spans="2:3" x14ac:dyDescent="0.25">
      <c r="B265" s="116" t="s">
        <v>276</v>
      </c>
      <c r="C265" s="116" t="s">
        <v>25</v>
      </c>
    </row>
    <row r="266" spans="2:3" x14ac:dyDescent="0.25">
      <c r="B266" s="116" t="s">
        <v>277</v>
      </c>
      <c r="C266" s="116" t="s">
        <v>25</v>
      </c>
    </row>
    <row r="267" spans="2:3" x14ac:dyDescent="0.25">
      <c r="B267" s="116" t="s">
        <v>278</v>
      </c>
      <c r="C267" s="116" t="s">
        <v>25</v>
      </c>
    </row>
    <row r="268" spans="2:3" x14ac:dyDescent="0.25">
      <c r="B268" s="116" t="s">
        <v>279</v>
      </c>
      <c r="C268" s="116" t="s">
        <v>25</v>
      </c>
    </row>
    <row r="269" spans="2:3" x14ac:dyDescent="0.25">
      <c r="B269" s="116" t="s">
        <v>280</v>
      </c>
      <c r="C269" s="116" t="s">
        <v>25</v>
      </c>
    </row>
    <row r="270" spans="2:3" x14ac:dyDescent="0.25">
      <c r="B270" s="116" t="s">
        <v>281</v>
      </c>
      <c r="C270" s="116" t="s">
        <v>25</v>
      </c>
    </row>
    <row r="271" spans="2:3" x14ac:dyDescent="0.25">
      <c r="B271" s="116" t="s">
        <v>282</v>
      </c>
      <c r="C271" s="116" t="s">
        <v>25</v>
      </c>
    </row>
    <row r="272" spans="2:3" x14ac:dyDescent="0.25">
      <c r="B272" s="116" t="s">
        <v>283</v>
      </c>
      <c r="C272" s="116" t="s">
        <v>25</v>
      </c>
    </row>
    <row r="273" spans="2:3" x14ac:dyDescent="0.25">
      <c r="B273" s="116" t="s">
        <v>284</v>
      </c>
      <c r="C273" s="116" t="s">
        <v>25</v>
      </c>
    </row>
    <row r="274" spans="2:3" x14ac:dyDescent="0.25">
      <c r="B274" s="116" t="s">
        <v>285</v>
      </c>
      <c r="C274" s="116" t="s">
        <v>25</v>
      </c>
    </row>
    <row r="275" spans="2:3" x14ac:dyDescent="0.25">
      <c r="B275" s="116" t="s">
        <v>286</v>
      </c>
      <c r="C275" s="116" t="s">
        <v>25</v>
      </c>
    </row>
    <row r="276" spans="2:3" x14ac:dyDescent="0.25">
      <c r="B276" s="116" t="s">
        <v>287</v>
      </c>
      <c r="C276" s="116" t="s">
        <v>25</v>
      </c>
    </row>
    <row r="277" spans="2:3" x14ac:dyDescent="0.25">
      <c r="B277" s="116" t="s">
        <v>288</v>
      </c>
      <c r="C277" s="116" t="s">
        <v>25</v>
      </c>
    </row>
    <row r="278" spans="2:3" x14ac:dyDescent="0.25">
      <c r="B278" s="116" t="s">
        <v>289</v>
      </c>
      <c r="C278" s="116" t="s">
        <v>25</v>
      </c>
    </row>
    <row r="279" spans="2:3" x14ac:dyDescent="0.25">
      <c r="B279" s="116" t="s">
        <v>290</v>
      </c>
      <c r="C279" s="116" t="s">
        <v>25</v>
      </c>
    </row>
    <row r="280" spans="2:3" x14ac:dyDescent="0.25">
      <c r="B280" s="116" t="s">
        <v>291</v>
      </c>
      <c r="C280" s="116" t="s">
        <v>25</v>
      </c>
    </row>
    <row r="281" spans="2:3" x14ac:dyDescent="0.25">
      <c r="B281" s="116" t="s">
        <v>292</v>
      </c>
      <c r="C281" s="116" t="s">
        <v>25</v>
      </c>
    </row>
    <row r="282" spans="2:3" x14ac:dyDescent="0.25">
      <c r="B282" s="116" t="s">
        <v>293</v>
      </c>
      <c r="C282" s="116" t="s">
        <v>25</v>
      </c>
    </row>
    <row r="283" spans="2:3" x14ac:dyDescent="0.25">
      <c r="B283" s="116" t="s">
        <v>136</v>
      </c>
      <c r="C283" s="116" t="s">
        <v>25</v>
      </c>
    </row>
    <row r="284" spans="2:3" x14ac:dyDescent="0.25">
      <c r="B284" s="116" t="s">
        <v>294</v>
      </c>
      <c r="C284" s="116" t="s">
        <v>25</v>
      </c>
    </row>
    <row r="285" spans="2:3" x14ac:dyDescent="0.25">
      <c r="B285" s="116" t="s">
        <v>295</v>
      </c>
      <c r="C285" s="116" t="s">
        <v>25</v>
      </c>
    </row>
    <row r="286" spans="2:3" x14ac:dyDescent="0.25">
      <c r="B286" s="116" t="s">
        <v>296</v>
      </c>
      <c r="C286" s="116" t="s">
        <v>25</v>
      </c>
    </row>
    <row r="287" spans="2:3" x14ac:dyDescent="0.25">
      <c r="B287" s="116" t="s">
        <v>297</v>
      </c>
      <c r="C287" s="116" t="s">
        <v>25</v>
      </c>
    </row>
    <row r="288" spans="2:3" x14ac:dyDescent="0.25">
      <c r="B288" s="116" t="s">
        <v>298</v>
      </c>
      <c r="C288" s="116" t="s">
        <v>25</v>
      </c>
    </row>
    <row r="289" spans="2:3" x14ac:dyDescent="0.25">
      <c r="B289" s="116" t="s">
        <v>299</v>
      </c>
      <c r="C289" s="116" t="s">
        <v>25</v>
      </c>
    </row>
    <row r="290" spans="2:3" x14ac:dyDescent="0.25">
      <c r="B290" s="124"/>
      <c r="C290" s="124"/>
    </row>
  </sheetData>
  <sheetProtection algorithmName="SHA-512" hashValue="Mjw7st0EY/GDSMOECYEYlV4sVkaEj9scK4kzGHnPUnqlzQhThsNUefIgSgLCKTxHOC0/euxFyuP5FGDhgMAaEw==" saltValue="iSvKAUgt/+fykUY1QvRFCg==" spinCount="100000" sheet="1" objects="1" scenarios="1"/>
  <conditionalFormatting sqref="D7">
    <cfRule type="containsText" dxfId="28" priority="51" operator="containsText" text="Check Allocation">
      <formula>NOT(ISERROR(SEARCH("Check Allocation",D7)))</formula>
    </cfRule>
  </conditionalFormatting>
  <conditionalFormatting sqref="D9:D11">
    <cfRule type="containsText" dxfId="27" priority="1" operator="containsText" text="Check Allocation">
      <formula>NOT(ISERROR(SEARCH("Check Allocation",D9)))</formula>
    </cfRule>
  </conditionalFormatting>
  <conditionalFormatting sqref="D9:D13">
    <cfRule type="containsText" dxfId="26" priority="45" operator="containsText" text="Check Allocation">
      <formula>NOT(ISERROR(SEARCH("Check Allocation",D9)))</formula>
    </cfRule>
  </conditionalFormatting>
  <conditionalFormatting sqref="D18:D25 D29:D35 D9:D13 D7">
    <cfRule type="cellIs" dxfId="25" priority="32" operator="equal">
      <formula>0</formula>
    </cfRule>
  </conditionalFormatting>
  <conditionalFormatting sqref="D18:D25">
    <cfRule type="containsText" dxfId="24" priority="31" operator="containsText" text="Check Allocation">
      <formula>NOT(ISERROR(SEARCH("Check Allocation",D18)))</formula>
    </cfRule>
  </conditionalFormatting>
  <conditionalFormatting sqref="D29:D35">
    <cfRule type="containsText" dxfId="23" priority="2" operator="containsText" text="Check Allocation">
      <formula>NOT(ISERROR(SEARCH("Check Allocation",D29)))</formula>
    </cfRule>
  </conditionalFormatting>
  <conditionalFormatting sqref="D40:D41">
    <cfRule type="containsText" dxfId="22" priority="5" operator="containsText" text="Check Allocation">
      <formula>NOT(ISERROR(SEARCH("Check Allocation",D40)))</formula>
    </cfRule>
    <cfRule type="cellIs" dxfId="21" priority="6" operator="equal">
      <formula>0</formula>
    </cfRule>
  </conditionalFormatting>
  <conditionalFormatting sqref="D43:D45">
    <cfRule type="containsText" dxfId="20" priority="3" operator="containsText" text="Check Allocation">
      <formula>NOT(ISERROR(SEARCH("Check Allocation",D43)))</formula>
    </cfRule>
    <cfRule type="cellIs" dxfId="19" priority="4" operator="equal">
      <formula>0</formula>
    </cfRule>
  </conditionalFormatting>
  <conditionalFormatting sqref="D51">
    <cfRule type="containsText" dxfId="18" priority="7" operator="containsText" text="Not Met">
      <formula>NOT(ISERROR(SEARCH("Not Met",D51)))</formula>
    </cfRule>
    <cfRule type="containsText" dxfId="17" priority="8" operator="containsText" text="Met">
      <formula>NOT(ISERROR(SEARCH("Met",D51)))</formula>
    </cfRule>
  </conditionalFormatting>
  <conditionalFormatting sqref="F49">
    <cfRule type="cellIs" dxfId="16" priority="97" operator="lessThan">
      <formula>0</formula>
    </cfRule>
    <cfRule type="cellIs" dxfId="15" priority="98" operator="greaterThan">
      <formula>0</formula>
    </cfRule>
    <cfRule type="cellIs" dxfId="14" priority="99" operator="equal">
      <formula>0</formula>
    </cfRule>
  </conditionalFormatting>
  <dataValidations count="1">
    <dataValidation type="list" allowBlank="1" showInputMessage="1" showErrorMessage="1" sqref="B18:B26" xr:uid="{1946A39B-7FFE-4E54-AA49-B9226381E2CB}">
      <formula1>Munis</formula1>
    </dataValidation>
  </dataValidations>
  <pageMargins left="0.2" right="0.2" top="0.5" bottom="0.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D497-8393-4AF4-A55B-3B27084A3FC0}">
  <sheetPr>
    <pageSetUpPr fitToPage="1"/>
  </sheetPr>
  <dimension ref="A1:N24"/>
  <sheetViews>
    <sheetView showGridLines="0" topLeftCell="A3" zoomScale="130" zoomScaleNormal="130" workbookViewId="0">
      <selection activeCell="B16" sqref="B16:N16"/>
    </sheetView>
  </sheetViews>
  <sheetFormatPr defaultRowHeight="15" x14ac:dyDescent="0.25"/>
  <cols>
    <col min="1" max="1" width="3.140625" customWidth="1"/>
    <col min="2" max="2" width="29.85546875" customWidth="1"/>
    <col min="3" max="3" width="11.7109375" customWidth="1"/>
    <col min="4" max="14" width="13.42578125" customWidth="1"/>
    <col min="15" max="15" width="2.7109375" customWidth="1"/>
  </cols>
  <sheetData>
    <row r="1" spans="1:14" ht="21" x14ac:dyDescent="0.35">
      <c r="B1" s="2" t="str">
        <f>'Agency Info'!$C$4&amp;" - "&amp;'Agency Info'!$C$5</f>
        <v xml:space="preserve"> - </v>
      </c>
      <c r="C1" s="2"/>
    </row>
    <row r="2" spans="1:14" ht="21" x14ac:dyDescent="0.35">
      <c r="B2" s="2" t="s">
        <v>77</v>
      </c>
      <c r="C2" s="2"/>
    </row>
    <row r="3" spans="1:14" ht="15.75" thickBot="1" x14ac:dyDescent="0.3"/>
    <row r="4" spans="1:14" ht="45.75" thickBot="1" x14ac:dyDescent="0.3">
      <c r="B4" s="13" t="s">
        <v>85</v>
      </c>
      <c r="C4" s="25" t="s">
        <v>101</v>
      </c>
      <c r="D4" s="14" t="s">
        <v>75</v>
      </c>
      <c r="E4" s="14" t="s">
        <v>97</v>
      </c>
      <c r="F4" s="14" t="s">
        <v>81</v>
      </c>
      <c r="G4" s="14" t="s">
        <v>78</v>
      </c>
      <c r="H4" s="14" t="s">
        <v>84</v>
      </c>
      <c r="I4" s="14" t="s">
        <v>89</v>
      </c>
      <c r="J4" s="14" t="s">
        <v>82</v>
      </c>
      <c r="K4" s="14" t="s">
        <v>83</v>
      </c>
      <c r="L4" s="14" t="s">
        <v>79</v>
      </c>
      <c r="M4" s="14" t="s">
        <v>80</v>
      </c>
      <c r="N4" s="15" t="s">
        <v>95</v>
      </c>
    </row>
    <row r="5" spans="1:14" ht="7.5" customHeight="1" thickBot="1" x14ac:dyDescent="0.3">
      <c r="B5" s="22"/>
      <c r="C5" s="22"/>
      <c r="D5" s="23"/>
      <c r="E5" s="23"/>
      <c r="F5" s="23"/>
      <c r="G5" s="16"/>
      <c r="H5" s="16"/>
      <c r="I5" s="16"/>
      <c r="J5" s="16"/>
      <c r="K5" s="16"/>
      <c r="L5" s="16"/>
      <c r="M5" s="16"/>
      <c r="N5" s="16"/>
    </row>
    <row r="6" spans="1:14" ht="27" customHeight="1" thickBot="1" x14ac:dyDescent="0.3">
      <c r="B6" s="17"/>
      <c r="C6" s="17"/>
      <c r="D6" s="26"/>
      <c r="E6" s="27"/>
      <c r="F6" s="18"/>
      <c r="G6" s="18"/>
      <c r="H6" s="18"/>
      <c r="I6" s="18"/>
      <c r="J6" s="18"/>
      <c r="K6" s="18"/>
      <c r="L6" s="18"/>
      <c r="M6" s="18"/>
      <c r="N6" s="19"/>
    </row>
    <row r="7" spans="1:14" ht="27" customHeight="1" thickBot="1" x14ac:dyDescent="0.3">
      <c r="B7" s="17"/>
      <c r="C7" s="17"/>
      <c r="D7" s="26"/>
      <c r="E7" s="27"/>
      <c r="F7" s="18"/>
      <c r="G7" s="18"/>
      <c r="H7" s="18"/>
      <c r="I7" s="18"/>
      <c r="J7" s="18"/>
      <c r="K7" s="18"/>
      <c r="L7" s="18"/>
      <c r="M7" s="18"/>
      <c r="N7" s="19"/>
    </row>
    <row r="8" spans="1:14" ht="27" customHeight="1" thickBot="1" x14ac:dyDescent="0.3">
      <c r="B8" s="17"/>
      <c r="C8" s="17"/>
      <c r="D8" s="26"/>
      <c r="E8" s="27"/>
      <c r="F8" s="50"/>
      <c r="G8" s="18"/>
      <c r="H8" s="18"/>
      <c r="I8" s="18"/>
      <c r="J8" s="18"/>
      <c r="K8" s="18"/>
      <c r="L8" s="18"/>
      <c r="M8" s="18"/>
      <c r="N8" s="19"/>
    </row>
    <row r="9" spans="1:14" ht="27" customHeight="1" thickBot="1" x14ac:dyDescent="0.3">
      <c r="B9" s="17"/>
      <c r="C9" s="17"/>
      <c r="D9" s="26"/>
      <c r="E9" s="28"/>
      <c r="F9" s="18"/>
      <c r="G9" s="18"/>
      <c r="H9" s="18"/>
      <c r="I9" s="18"/>
      <c r="J9" s="18"/>
      <c r="K9" s="18"/>
      <c r="L9" s="18"/>
      <c r="M9" s="18"/>
      <c r="N9" s="19"/>
    </row>
    <row r="10" spans="1:14" ht="27" customHeight="1" thickBot="1" x14ac:dyDescent="0.3">
      <c r="B10" s="24"/>
      <c r="C10" s="17"/>
      <c r="D10" s="26"/>
      <c r="E10" s="2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27" customHeight="1" thickBot="1" x14ac:dyDescent="0.3">
      <c r="B11" s="24"/>
      <c r="C11" s="17"/>
      <c r="D11" s="26"/>
      <c r="E11" s="28"/>
      <c r="F11" s="18"/>
      <c r="G11" s="18"/>
      <c r="H11" s="18"/>
      <c r="I11" s="18"/>
      <c r="J11" s="18"/>
      <c r="K11" s="18"/>
      <c r="L11" s="18"/>
      <c r="M11" s="18"/>
      <c r="N11" s="19"/>
    </row>
    <row r="13" spans="1:14" ht="8.25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8.75" x14ac:dyDescent="0.3">
      <c r="A14" s="9"/>
      <c r="B14" s="4" t="s">
        <v>40</v>
      </c>
      <c r="C14" s="4"/>
      <c r="D14" s="9"/>
      <c r="E14" s="9"/>
      <c r="F14" s="9"/>
      <c r="G14" s="9"/>
      <c r="H14" s="9"/>
      <c r="I14" s="9"/>
      <c r="J14" s="9"/>
    </row>
    <row r="15" spans="1:14" x14ac:dyDescent="0.25">
      <c r="B15" s="1" t="s">
        <v>76</v>
      </c>
      <c r="C15" s="1"/>
    </row>
    <row r="16" spans="1:14" s="20" customFormat="1" ht="17.25" customHeight="1" x14ac:dyDescent="0.25">
      <c r="B16" s="214" t="s">
        <v>86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2:14" s="20" customFormat="1" ht="17.25" customHeight="1" x14ac:dyDescent="0.25">
      <c r="B17" s="214" t="s">
        <v>87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2:14" s="20" customFormat="1" ht="17.25" customHeight="1" x14ac:dyDescent="0.25">
      <c r="B18" s="214" t="s">
        <v>88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s="20" customFormat="1" ht="17.25" customHeight="1" x14ac:dyDescent="0.25">
      <c r="B19" s="214" t="s">
        <v>90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</row>
    <row r="20" spans="2:14" s="20" customFormat="1" ht="17.25" customHeight="1" x14ac:dyDescent="0.25">
      <c r="B20" s="214" t="s">
        <v>91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</row>
    <row r="21" spans="2:14" s="20" customFormat="1" ht="33.75" customHeight="1" x14ac:dyDescent="0.25">
      <c r="B21" s="214" t="s">
        <v>92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2:14" s="20" customFormat="1" ht="17.25" customHeight="1" x14ac:dyDescent="0.25">
      <c r="B22" s="214" t="s">
        <v>93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2:14" s="20" customFormat="1" ht="17.25" customHeight="1" x14ac:dyDescent="0.25">
      <c r="B23" s="214" t="s">
        <v>94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</row>
    <row r="24" spans="2:14" s="20" customFormat="1" ht="17.25" customHeight="1" x14ac:dyDescent="0.25">
      <c r="B24" s="214" t="s">
        <v>96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</row>
  </sheetData>
  <sheetProtection algorithmName="SHA-512" hashValue="bh5WRyDgjinRDreY9kXTkunywqyoZ+RQAopHJC/if05DOZWTIPHzM0Tm3GuxvQkTb6dRbpmKpUzKBC5MLnzz+g==" saltValue="Q+uQXrukNp1uAwRPz+RVUA==" spinCount="100000" sheet="1" objects="1" scenarios="1"/>
  <mergeCells count="9">
    <mergeCell ref="B21:N21"/>
    <mergeCell ref="B22:N22"/>
    <mergeCell ref="B23:N23"/>
    <mergeCell ref="B24:N24"/>
    <mergeCell ref="B16:N16"/>
    <mergeCell ref="B17:N17"/>
    <mergeCell ref="B18:N18"/>
    <mergeCell ref="B19:N19"/>
    <mergeCell ref="B20:N20"/>
  </mergeCells>
  <pageMargins left="0.2" right="0.2" top="0.5" bottom="0.5" header="0.5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E4B9-29BB-45F5-92F0-25B8DB7CD3A2}">
  <sheetPr>
    <pageSetUpPr fitToPage="1"/>
  </sheetPr>
  <dimension ref="B2:Q49"/>
  <sheetViews>
    <sheetView zoomScale="115" zoomScaleNormal="115" workbookViewId="0"/>
  </sheetViews>
  <sheetFormatPr defaultRowHeight="15" x14ac:dyDescent="0.25"/>
  <cols>
    <col min="1" max="1" width="4.7109375" customWidth="1"/>
    <col min="2" max="2" width="34.140625" customWidth="1"/>
    <col min="3" max="4" width="19.42578125" customWidth="1"/>
    <col min="5" max="5" width="1.85546875" customWidth="1"/>
    <col min="6" max="6" width="18.7109375" customWidth="1"/>
    <col min="7" max="7" width="19.7109375" customWidth="1"/>
    <col min="8" max="9" width="18.7109375" customWidth="1"/>
    <col min="10" max="10" width="3.42578125" customWidth="1"/>
    <col min="12" max="12" width="16.42578125" customWidth="1"/>
    <col min="13" max="13" width="13.7109375" customWidth="1"/>
  </cols>
  <sheetData>
    <row r="2" spans="2:14" ht="23.25" x14ac:dyDescent="0.35">
      <c r="D2" s="29" t="s">
        <v>48</v>
      </c>
      <c r="E2" s="29"/>
      <c r="F2" s="29"/>
    </row>
    <row r="3" spans="2:14" ht="23.25" x14ac:dyDescent="0.35">
      <c r="D3" s="29" t="s">
        <v>8</v>
      </c>
      <c r="E3" s="29"/>
      <c r="F3" s="29"/>
    </row>
    <row r="4" spans="2:14" ht="24" thickBot="1" x14ac:dyDescent="0.4">
      <c r="D4" s="56" t="str">
        <f>'Agency Info'!I2</f>
        <v>FISCAL YEAR 2026</v>
      </c>
      <c r="E4" s="56"/>
      <c r="F4" s="56"/>
      <c r="G4" s="57">
        <f>'Agency Info'!J3</f>
        <v>45931</v>
      </c>
      <c r="H4" s="58" t="s">
        <v>321</v>
      </c>
      <c r="I4" s="59">
        <f>'Agency Info'!J4</f>
        <v>46295</v>
      </c>
    </row>
    <row r="5" spans="2:14" ht="15.75" thickTop="1" x14ac:dyDescent="0.25">
      <c r="B5" s="60"/>
      <c r="C5" s="60"/>
      <c r="D5" s="60"/>
      <c r="E5" s="60"/>
      <c r="F5" s="60"/>
      <c r="G5" s="60"/>
      <c r="H5" s="60"/>
      <c r="I5" s="60"/>
    </row>
    <row r="6" spans="2:14" x14ac:dyDescent="0.25">
      <c r="B6" s="71"/>
      <c r="C6" s="72"/>
      <c r="D6" s="72"/>
      <c r="E6" s="72"/>
      <c r="F6" s="72"/>
      <c r="G6" s="72"/>
      <c r="H6" s="72"/>
      <c r="I6" s="73"/>
    </row>
    <row r="7" spans="2:14" ht="26.25" x14ac:dyDescent="0.4">
      <c r="B7" s="177" t="s">
        <v>395</v>
      </c>
      <c r="C7" s="89">
        <f>'Agency Info'!C4</f>
        <v>0</v>
      </c>
      <c r="D7" s="90"/>
      <c r="E7" s="90"/>
      <c r="F7" s="90"/>
      <c r="G7" s="90"/>
      <c r="I7" s="74"/>
    </row>
    <row r="8" spans="2:14" ht="26.25" x14ac:dyDescent="0.4">
      <c r="B8" s="177" t="s">
        <v>396</v>
      </c>
      <c r="C8" s="89">
        <f>'Agency Info'!C5</f>
        <v>0</v>
      </c>
      <c r="D8" s="90"/>
      <c r="E8" s="90"/>
      <c r="F8" s="90"/>
      <c r="G8" s="90"/>
      <c r="H8" s="91" t="s">
        <v>326</v>
      </c>
      <c r="I8" s="92">
        <f>H21</f>
        <v>0</v>
      </c>
    </row>
    <row r="9" spans="2:14" ht="18.75" x14ac:dyDescent="0.3">
      <c r="B9" s="75"/>
      <c r="C9" s="9"/>
      <c r="D9" s="9"/>
      <c r="E9" s="9"/>
      <c r="F9" s="9"/>
      <c r="I9" s="74"/>
    </row>
    <row r="10" spans="2:14" ht="18.75" x14ac:dyDescent="0.3">
      <c r="B10" s="76" t="s">
        <v>330</v>
      </c>
      <c r="C10" s="77">
        <f>'Agency Info'!D7</f>
        <v>0</v>
      </c>
      <c r="F10" s="9"/>
      <c r="H10" s="87" t="s">
        <v>332</v>
      </c>
      <c r="I10" s="88">
        <f>'Agency Info'!D8</f>
        <v>0</v>
      </c>
    </row>
    <row r="11" spans="2:14" ht="18.75" x14ac:dyDescent="0.3">
      <c r="B11" s="76" t="s">
        <v>331</v>
      </c>
      <c r="C11" s="77">
        <f>C22</f>
        <v>0</v>
      </c>
      <c r="D11" s="178" t="str">
        <f>IF(C10=0,0,ROUND((C11/C10)*100,1))&amp;"% of Org Budget"</f>
        <v>0% of Org Budget</v>
      </c>
      <c r="E11" s="69"/>
      <c r="F11" s="9"/>
      <c r="H11" s="87" t="str">
        <f>IF(I11&gt;0,"Increase from Prior Year",IF(I11&lt;0,"Decrease from Prior Year "," "))</f>
        <v xml:space="preserve"> </v>
      </c>
      <c r="I11" s="88">
        <f>+I8-I10</f>
        <v>0</v>
      </c>
    </row>
    <row r="12" spans="2:14" ht="18.75" x14ac:dyDescent="0.3">
      <c r="B12" s="78"/>
      <c r="C12" s="79"/>
      <c r="D12" s="79"/>
      <c r="E12" s="79"/>
      <c r="F12" s="79"/>
      <c r="G12" s="80"/>
      <c r="H12" s="80"/>
      <c r="I12" s="81"/>
    </row>
    <row r="13" spans="2:14" ht="18.75" x14ac:dyDescent="0.3">
      <c r="B13" s="9"/>
      <c r="C13" s="9"/>
      <c r="D13" s="9"/>
      <c r="E13" s="9"/>
      <c r="F13" s="9"/>
    </row>
    <row r="14" spans="2:14" ht="23.25" x14ac:dyDescent="0.35">
      <c r="B14" s="85" t="s">
        <v>315</v>
      </c>
      <c r="C14" s="65"/>
      <c r="D14" s="65"/>
      <c r="E14" s="65"/>
      <c r="F14" s="65"/>
      <c r="G14" s="84"/>
      <c r="H14" s="84"/>
      <c r="I14" s="62"/>
    </row>
    <row r="15" spans="2:14" ht="18.75" x14ac:dyDescent="0.3">
      <c r="B15" s="82" t="s">
        <v>71</v>
      </c>
      <c r="C15" s="83" t="s">
        <v>393</v>
      </c>
      <c r="D15" s="83" t="s">
        <v>327</v>
      </c>
      <c r="F15" s="66" t="s">
        <v>72</v>
      </c>
      <c r="G15" s="86"/>
      <c r="H15" s="83" t="s">
        <v>393</v>
      </c>
      <c r="I15" s="83" t="s">
        <v>327</v>
      </c>
    </row>
    <row r="16" spans="2:14" ht="18.75" x14ac:dyDescent="0.3">
      <c r="B16" s="93" t="str">
        <f>"Personnel (Fringe "&amp;ROUND(Personnel!G35*100,3)&amp;"%)"</f>
        <v>Personnel (Fringe 0%)</v>
      </c>
      <c r="C16" s="32">
        <f>SUM(Expenses!E5:E8)</f>
        <v>0</v>
      </c>
      <c r="D16" s="68">
        <f>IF($C$22=0,0,C16/$C$22)</f>
        <v>0</v>
      </c>
      <c r="F16" s="93" t="s">
        <v>6</v>
      </c>
      <c r="G16" s="21"/>
      <c r="H16" s="32">
        <f>Revenue!D7</f>
        <v>0</v>
      </c>
      <c r="I16" s="68">
        <f>IF($H$22=0,0,H16/$H$22)</f>
        <v>0</v>
      </c>
      <c r="L16" s="11"/>
      <c r="N16" s="9"/>
    </row>
    <row r="17" spans="2:17" ht="18.75" x14ac:dyDescent="0.3">
      <c r="B17" s="93" t="s">
        <v>126</v>
      </c>
      <c r="C17" s="32">
        <f>SUM(Expenses!E8:E14)</f>
        <v>0</v>
      </c>
      <c r="D17" s="68">
        <f t="shared" ref="D17:D21" si="0">IF($C$22=0,0,C17/$C$22)</f>
        <v>0</v>
      </c>
      <c r="F17" s="93" t="s">
        <v>312</v>
      </c>
      <c r="G17" s="21"/>
      <c r="H17" s="32">
        <f>SUM(Revenue!D8:D14)</f>
        <v>0</v>
      </c>
      <c r="I17" s="68">
        <f t="shared" ref="I17:I20" si="1">IF($H$22=0,0,H17/$H$22)</f>
        <v>0</v>
      </c>
      <c r="L17" s="103" t="s">
        <v>336</v>
      </c>
      <c r="M17" s="48">
        <f>ROUND(C22-Expenses!E58,1)</f>
        <v>0</v>
      </c>
      <c r="N17" s="9"/>
      <c r="Q17" s="64"/>
    </row>
    <row r="18" spans="2:17" ht="18.75" x14ac:dyDescent="0.3">
      <c r="B18" s="93" t="s">
        <v>301</v>
      </c>
      <c r="C18" s="32">
        <f>SUM(Expenses!E14:E16)</f>
        <v>0</v>
      </c>
      <c r="D18" s="68">
        <f t="shared" si="0"/>
        <v>0</v>
      </c>
      <c r="F18" s="93" t="s">
        <v>7</v>
      </c>
      <c r="G18" s="21"/>
      <c r="H18" s="32">
        <f>Revenue!D27</f>
        <v>0</v>
      </c>
      <c r="I18" s="68">
        <f t="shared" si="1"/>
        <v>0</v>
      </c>
      <c r="L18" s="103" t="s">
        <v>337</v>
      </c>
      <c r="M18" s="48">
        <f>ROUND(H22-Revenue!D49-H21,1)</f>
        <v>0</v>
      </c>
      <c r="N18" s="9"/>
    </row>
    <row r="19" spans="2:17" ht="18.75" x14ac:dyDescent="0.3">
      <c r="B19" s="93" t="s">
        <v>127</v>
      </c>
      <c r="C19" s="32">
        <f>SUM(Expenses!E16:E34)</f>
        <v>0</v>
      </c>
      <c r="D19" s="68">
        <f t="shared" si="0"/>
        <v>0</v>
      </c>
      <c r="F19" s="93" t="s">
        <v>313</v>
      </c>
      <c r="G19" s="21"/>
      <c r="H19" s="32">
        <f>SUM(Revenue!D37)</f>
        <v>0</v>
      </c>
      <c r="I19" s="68">
        <f t="shared" si="1"/>
        <v>0</v>
      </c>
      <c r="N19" s="9"/>
    </row>
    <row r="20" spans="2:17" ht="18.75" x14ac:dyDescent="0.3">
      <c r="B20" s="93" t="s">
        <v>333</v>
      </c>
      <c r="C20" s="32">
        <f>Expenses!E35</f>
        <v>0</v>
      </c>
      <c r="D20" s="68">
        <f t="shared" si="0"/>
        <v>0</v>
      </c>
      <c r="F20" s="93" t="s">
        <v>305</v>
      </c>
      <c r="G20" s="21"/>
      <c r="H20" s="32">
        <f>Revenue!D47</f>
        <v>0</v>
      </c>
      <c r="I20" s="68">
        <f t="shared" si="1"/>
        <v>0</v>
      </c>
      <c r="N20" s="9"/>
    </row>
    <row r="21" spans="2:17" ht="18.75" x14ac:dyDescent="0.3">
      <c r="B21" s="93" t="s">
        <v>12</v>
      </c>
      <c r="C21" s="32">
        <f>Expenses!E55</f>
        <v>0</v>
      </c>
      <c r="D21" s="68">
        <f t="shared" si="0"/>
        <v>0</v>
      </c>
      <c r="F21" s="96" t="s">
        <v>316</v>
      </c>
      <c r="G21" s="97"/>
      <c r="H21" s="98">
        <f>Expenses!C58</f>
        <v>0</v>
      </c>
      <c r="I21" s="99">
        <f>IF($H$22=0,0,H21/$H$22)</f>
        <v>0</v>
      </c>
    </row>
    <row r="22" spans="2:17" ht="18.75" x14ac:dyDescent="0.3">
      <c r="B22" s="30" t="s">
        <v>102</v>
      </c>
      <c r="C22" s="104">
        <f>SUM(C16:C21)</f>
        <v>0</v>
      </c>
      <c r="D22" s="100" t="str">
        <f>IF(ROUND(D21&gt;ANGRate,1),"Admin Over Max"," ")</f>
        <v xml:space="preserve"> </v>
      </c>
      <c r="F22" s="30" t="s">
        <v>31</v>
      </c>
      <c r="G22" s="42"/>
      <c r="H22" s="104">
        <f>SUM(H15:H21)</f>
        <v>0</v>
      </c>
    </row>
    <row r="23" spans="2:17" ht="18.75" x14ac:dyDescent="0.3">
      <c r="I23" s="63"/>
    </row>
    <row r="24" spans="2:17" ht="18.75" x14ac:dyDescent="0.3">
      <c r="B24" s="33" t="s">
        <v>317</v>
      </c>
      <c r="C24" s="65"/>
      <c r="D24" s="45"/>
      <c r="G24" s="30" t="s">
        <v>338</v>
      </c>
      <c r="H24" s="101">
        <f>ROUND(H22-C22,0)</f>
        <v>0</v>
      </c>
      <c r="I24" s="102" t="str">
        <f>IF(H24&gt;0,"Surplus",IF(H24&lt;0,"Deficit"," "))</f>
        <v xml:space="preserve"> </v>
      </c>
    </row>
    <row r="25" spans="2:17" ht="18.75" x14ac:dyDescent="0.3">
      <c r="B25" s="44" t="s">
        <v>319</v>
      </c>
      <c r="C25" s="67"/>
      <c r="D25" s="32">
        <f>C22</f>
        <v>0</v>
      </c>
      <c r="E25" s="63"/>
      <c r="I25" s="9"/>
      <c r="M25" s="11"/>
    </row>
    <row r="26" spans="2:17" ht="18.75" x14ac:dyDescent="0.3">
      <c r="B26" s="44" t="s">
        <v>318</v>
      </c>
      <c r="C26" s="67"/>
      <c r="D26" s="32">
        <f>-Revenue!D15</f>
        <v>0</v>
      </c>
      <c r="E26" s="63"/>
      <c r="I26" s="9"/>
      <c r="L26" s="11"/>
    </row>
    <row r="27" spans="2:17" ht="18.75" x14ac:dyDescent="0.3">
      <c r="B27" s="44" t="s">
        <v>320</v>
      </c>
      <c r="C27" s="67"/>
      <c r="D27" s="32">
        <f>SUM(D25:D26)</f>
        <v>0</v>
      </c>
      <c r="E27" s="63"/>
      <c r="I27" s="9"/>
    </row>
    <row r="28" spans="2:17" ht="18.75" x14ac:dyDescent="0.3">
      <c r="B28" s="70" t="s">
        <v>328</v>
      </c>
      <c r="C28" s="68">
        <f>Match</f>
        <v>0.25</v>
      </c>
      <c r="D28" s="32">
        <f>+C28*D27</f>
        <v>0</v>
      </c>
      <c r="E28" s="63"/>
      <c r="I28" s="9"/>
    </row>
    <row r="29" spans="2:17" ht="18.75" x14ac:dyDescent="0.3">
      <c r="B29" s="70" t="s">
        <v>329</v>
      </c>
      <c r="C29" s="68">
        <f>IF(D27=0,0,D29/D27)</f>
        <v>0</v>
      </c>
      <c r="D29" s="32">
        <f>Revenue!D27+Revenue!D37+Revenue!D47</f>
        <v>0</v>
      </c>
      <c r="E29" s="63"/>
      <c r="G29" s="9"/>
      <c r="H29" s="9"/>
      <c r="I29" s="9"/>
    </row>
    <row r="30" spans="2:17" ht="18.75" x14ac:dyDescent="0.3">
      <c r="B30" s="70" t="s">
        <v>14</v>
      </c>
      <c r="C30" s="3" t="str">
        <f>IF(D30&gt;=0,"Met","Not Met")</f>
        <v>Met</v>
      </c>
      <c r="D30" s="32">
        <f>ROUND(D29-D28,0)</f>
        <v>0</v>
      </c>
      <c r="E30" s="63"/>
      <c r="G30" s="9"/>
      <c r="H30" s="9"/>
      <c r="I30" s="9"/>
    </row>
    <row r="31" spans="2:17" ht="18.75" x14ac:dyDescent="0.3">
      <c r="G31" s="9"/>
      <c r="H31" s="9"/>
      <c r="I31" s="9"/>
    </row>
    <row r="32" spans="2:17" ht="18.75" x14ac:dyDescent="0.3">
      <c r="D32" s="55"/>
      <c r="E32" s="63"/>
      <c r="F32" s="33" t="s">
        <v>397</v>
      </c>
      <c r="G32" s="62"/>
      <c r="H32" s="105" t="s">
        <v>99</v>
      </c>
      <c r="I32" s="106"/>
    </row>
    <row r="33" spans="2:9" ht="18.75" x14ac:dyDescent="0.3">
      <c r="B33" s="33" t="s">
        <v>325</v>
      </c>
      <c r="C33" s="31" t="s">
        <v>98</v>
      </c>
      <c r="D33" s="31" t="s">
        <v>324</v>
      </c>
      <c r="E33" s="63"/>
      <c r="F33" s="31" t="s">
        <v>323</v>
      </c>
      <c r="G33" s="31" t="s">
        <v>104</v>
      </c>
      <c r="H33" s="107" t="s">
        <v>323</v>
      </c>
      <c r="I33" s="107" t="s">
        <v>104</v>
      </c>
    </row>
    <row r="34" spans="2:9" ht="18.75" x14ac:dyDescent="0.3">
      <c r="B34" s="44" t="str">
        <f>IF(ISBLANK('Service Targets'!B6)=FALSE,'Service Targets'!B6," ")</f>
        <v xml:space="preserve"> </v>
      </c>
      <c r="C34" s="34">
        <f>IF(ISBLANK('Service Targets'!D6)=FALSE,'Service Targets'!D6,0)</f>
        <v>0</v>
      </c>
      <c r="D34" s="34">
        <f>'Service Targets'!E6</f>
        <v>0</v>
      </c>
      <c r="E34" s="63"/>
      <c r="F34" s="32">
        <f>IF($C$40=0,0,($C$22-$H$16-$H$17)*(C34/$C$40))</f>
        <v>0</v>
      </c>
      <c r="G34" s="46">
        <f t="shared" ref="G34:G39" si="2">IF(C34&gt;0,F34/C34,0)</f>
        <v>0</v>
      </c>
      <c r="H34" s="32">
        <f t="shared" ref="H34:H39" si="3">IF($C$40=0,0,$H$21*(C34/$C$40))</f>
        <v>0</v>
      </c>
      <c r="I34" s="46">
        <f t="shared" ref="I34:I39" si="4">IF(C34&gt;0,H34/C34,0)</f>
        <v>0</v>
      </c>
    </row>
    <row r="35" spans="2:9" ht="18.75" x14ac:dyDescent="0.3">
      <c r="B35" s="44" t="str">
        <f>IF(ISBLANK('Service Targets'!B7)=FALSE,'Service Targets'!B7," ")</f>
        <v xml:space="preserve"> </v>
      </c>
      <c r="C35" s="34">
        <f>IF(ISBLANK('Service Targets'!D7)=FALSE,'Service Targets'!D7,0)</f>
        <v>0</v>
      </c>
      <c r="D35" s="34">
        <f>'Service Targets'!E7</f>
        <v>0</v>
      </c>
      <c r="E35" s="63"/>
      <c r="F35" s="32">
        <f t="shared" ref="F35:F39" si="5">IF($C$40=0,0,($C$22-$H$16-$H$17)*(C35/$C$40))</f>
        <v>0</v>
      </c>
      <c r="G35" s="46">
        <f t="shared" si="2"/>
        <v>0</v>
      </c>
      <c r="H35" s="32">
        <f t="shared" si="3"/>
        <v>0</v>
      </c>
      <c r="I35" s="46">
        <f t="shared" si="4"/>
        <v>0</v>
      </c>
    </row>
    <row r="36" spans="2:9" ht="18.75" x14ac:dyDescent="0.3">
      <c r="B36" s="44" t="str">
        <f>IF(ISBLANK('Service Targets'!B8)=FALSE,'Service Targets'!B8," ")</f>
        <v xml:space="preserve"> </v>
      </c>
      <c r="C36" s="34">
        <f>IF(ISBLANK('Service Targets'!D8)=FALSE,'Service Targets'!D8,0)</f>
        <v>0</v>
      </c>
      <c r="D36" s="34">
        <f>'Service Targets'!E8</f>
        <v>0</v>
      </c>
      <c r="E36" s="63"/>
      <c r="F36" s="32">
        <f t="shared" si="5"/>
        <v>0</v>
      </c>
      <c r="G36" s="46">
        <f t="shared" si="2"/>
        <v>0</v>
      </c>
      <c r="H36" s="32">
        <f t="shared" si="3"/>
        <v>0</v>
      </c>
      <c r="I36" s="46">
        <f t="shared" si="4"/>
        <v>0</v>
      </c>
    </row>
    <row r="37" spans="2:9" ht="18.75" x14ac:dyDescent="0.3">
      <c r="B37" s="44" t="str">
        <f>IF(ISBLANK('Service Targets'!B9)=FALSE,'Service Targets'!B9," ")</f>
        <v xml:space="preserve"> </v>
      </c>
      <c r="C37" s="34">
        <f>IF(ISBLANK('Service Targets'!D9)=FALSE,'Service Targets'!D9,0)</f>
        <v>0</v>
      </c>
      <c r="D37" s="34">
        <f>'Service Targets'!E9</f>
        <v>0</v>
      </c>
      <c r="E37" s="63"/>
      <c r="F37" s="32">
        <f t="shared" si="5"/>
        <v>0</v>
      </c>
      <c r="G37" s="46">
        <f t="shared" si="2"/>
        <v>0</v>
      </c>
      <c r="H37" s="32">
        <f t="shared" si="3"/>
        <v>0</v>
      </c>
      <c r="I37" s="46">
        <f t="shared" si="4"/>
        <v>0</v>
      </c>
    </row>
    <row r="38" spans="2:9" ht="18.75" x14ac:dyDescent="0.3">
      <c r="B38" s="44" t="str">
        <f>IF(ISBLANK('Service Targets'!B10)=FALSE,'Service Targets'!B10," ")</f>
        <v xml:space="preserve"> </v>
      </c>
      <c r="C38" s="34">
        <f>IF(ISBLANK('Service Targets'!D10)=FALSE,'Service Targets'!D10,0)</f>
        <v>0</v>
      </c>
      <c r="D38" s="34">
        <f>'Service Targets'!E10</f>
        <v>0</v>
      </c>
      <c r="E38" s="63"/>
      <c r="F38" s="32">
        <f t="shared" si="5"/>
        <v>0</v>
      </c>
      <c r="G38" s="46">
        <f t="shared" si="2"/>
        <v>0</v>
      </c>
      <c r="H38" s="32">
        <f t="shared" si="3"/>
        <v>0</v>
      </c>
      <c r="I38" s="46">
        <f t="shared" si="4"/>
        <v>0</v>
      </c>
    </row>
    <row r="39" spans="2:9" ht="18.75" x14ac:dyDescent="0.3">
      <c r="B39" s="44" t="str">
        <f>IF(ISBLANK('Service Targets'!B11)=FALSE,'Service Targets'!B11," ")</f>
        <v xml:space="preserve"> </v>
      </c>
      <c r="C39" s="34">
        <f>IF(ISBLANK('Service Targets'!D11)=FALSE,'Service Targets'!D11,0)</f>
        <v>0</v>
      </c>
      <c r="D39" s="34">
        <f>'Service Targets'!E11</f>
        <v>0</v>
      </c>
      <c r="E39" s="63"/>
      <c r="F39" s="32">
        <f t="shared" si="5"/>
        <v>0</v>
      </c>
      <c r="G39" s="46">
        <f t="shared" si="2"/>
        <v>0</v>
      </c>
      <c r="H39" s="32">
        <f t="shared" si="3"/>
        <v>0</v>
      </c>
      <c r="I39" s="46">
        <f t="shared" si="4"/>
        <v>0</v>
      </c>
    </row>
    <row r="40" spans="2:9" ht="18.75" x14ac:dyDescent="0.3">
      <c r="B40" s="61" t="s">
        <v>73</v>
      </c>
      <c r="C40" s="35">
        <f>SUM(C34:C39)</f>
        <v>0</v>
      </c>
      <c r="D40" s="35">
        <f>SUM(D34:D39)</f>
        <v>0</v>
      </c>
      <c r="E40" s="63"/>
      <c r="F40" s="207">
        <f>SUM(F34:F39)</f>
        <v>0</v>
      </c>
      <c r="G40" s="51"/>
      <c r="H40" s="207">
        <f>SUM(H34:H39)</f>
        <v>0</v>
      </c>
    </row>
    <row r="42" spans="2:9" x14ac:dyDescent="0.25">
      <c r="D42" s="55"/>
      <c r="E42" s="55"/>
      <c r="F42" s="55"/>
      <c r="G42" s="55"/>
    </row>
    <row r="43" spans="2:9" x14ac:dyDescent="0.25">
      <c r="D43" s="55"/>
      <c r="E43" s="55"/>
      <c r="F43" s="55"/>
      <c r="G43" s="55"/>
    </row>
    <row r="44" spans="2:9" ht="19.5" thickBot="1" x14ac:dyDescent="0.35">
      <c r="B44" s="215" t="str">
        <f>'Agency Info'!G4&amp;", "&amp;'Agency Info'!G5</f>
        <v xml:space="preserve">, </v>
      </c>
      <c r="C44" s="215"/>
      <c r="D44" s="215"/>
      <c r="E44" s="43"/>
      <c r="F44" s="43"/>
      <c r="G44" s="55"/>
      <c r="H44" s="216">
        <f>'Agency Info'!G6</f>
        <v>0</v>
      </c>
      <c r="I44" s="216"/>
    </row>
    <row r="45" spans="2:9" ht="18.75" x14ac:dyDescent="0.3">
      <c r="B45" s="36" t="s">
        <v>103</v>
      </c>
      <c r="G45" s="55"/>
      <c r="H45" s="37" t="s">
        <v>74</v>
      </c>
      <c r="I45" s="37"/>
    </row>
    <row r="46" spans="2:9" x14ac:dyDescent="0.25">
      <c r="D46" s="55"/>
      <c r="E46" s="55"/>
      <c r="F46" s="55"/>
      <c r="G46" s="55"/>
    </row>
    <row r="47" spans="2:9" x14ac:dyDescent="0.25">
      <c r="D47" s="55"/>
      <c r="E47" s="55"/>
      <c r="F47" s="55"/>
      <c r="G47" s="55"/>
    </row>
    <row r="48" spans="2:9" x14ac:dyDescent="0.25">
      <c r="D48" s="55"/>
      <c r="E48" s="55"/>
      <c r="F48" s="55"/>
      <c r="G48" s="55"/>
    </row>
    <row r="49" spans="4:7" x14ac:dyDescent="0.25">
      <c r="D49" s="55"/>
      <c r="E49" s="55"/>
      <c r="F49" s="55"/>
      <c r="G49" s="55"/>
    </row>
  </sheetData>
  <sheetProtection algorithmName="SHA-512" hashValue="+jQ+8l9XFL8a0HKTAo7QwJkCi2eUxVgZphXyL7XeO1Bc8wsAd8xTqC4FcjP6c29Amv0VXKDiAD3KWUV0e3NW4w==" saltValue="n0ajAjA8Y3zAEcAjMSRBUA==" spinCount="100000" sheet="1" objects="1" scenarios="1"/>
  <mergeCells count="2">
    <mergeCell ref="B44:D44"/>
    <mergeCell ref="H44:I44"/>
  </mergeCells>
  <conditionalFormatting sqref="C30">
    <cfRule type="containsText" dxfId="13" priority="14" operator="containsText" text="Not Met">
      <formula>NOT(ISERROR(SEARCH("Not Met",C30)))</formula>
    </cfRule>
    <cfRule type="containsText" dxfId="12" priority="15" operator="containsText" text="Met">
      <formula>NOT(ISERROR(SEARCH("Met",C30)))</formula>
    </cfRule>
  </conditionalFormatting>
  <conditionalFormatting sqref="C34:I39">
    <cfRule type="cellIs" dxfId="11" priority="13" operator="equal">
      <formula>0</formula>
    </cfRule>
  </conditionalFormatting>
  <conditionalFormatting sqref="D22">
    <cfRule type="containsText" dxfId="9" priority="11" operator="containsText" text="Admin over Max">
      <formula>NOT(ISERROR(SEARCH("Admin over Max",D22)))</formula>
    </cfRule>
  </conditionalFormatting>
  <conditionalFormatting sqref="D30">
    <cfRule type="cellIs" dxfId="8" priority="5" operator="lessThan">
      <formula>-2</formula>
    </cfRule>
  </conditionalFormatting>
  <conditionalFormatting sqref="F40">
    <cfRule type="cellIs" dxfId="7" priority="2" operator="equal">
      <formula>0</formula>
    </cfRule>
  </conditionalFormatting>
  <conditionalFormatting sqref="H24">
    <cfRule type="cellIs" dxfId="6" priority="3" operator="lessThan">
      <formula>0</formula>
    </cfRule>
    <cfRule type="cellIs" dxfId="5" priority="4" operator="greaterThan">
      <formula>0</formula>
    </cfRule>
    <cfRule type="cellIs" dxfId="4" priority="9" operator="equal">
      <formula>0</formula>
    </cfRule>
  </conditionalFormatting>
  <conditionalFormatting sqref="H40">
    <cfRule type="cellIs" dxfId="3" priority="1" operator="equal">
      <formula>0</formula>
    </cfRule>
  </conditionalFormatting>
  <conditionalFormatting sqref="I24">
    <cfRule type="containsText" dxfId="2" priority="7" operator="containsText" text="Deficit">
      <formula>NOT(ISERROR(SEARCH("Deficit",I24)))</formula>
    </cfRule>
    <cfRule type="containsText" dxfId="1" priority="8" operator="containsText" text="Surplus">
      <formula>NOT(ISERROR(SEARCH("Surplus",I24)))</formula>
    </cfRule>
  </conditionalFormatting>
  <conditionalFormatting sqref="M17:M18">
    <cfRule type="cellIs" dxfId="0" priority="10" operator="equal">
      <formula>0</formula>
    </cfRule>
  </conditionalFormatting>
  <printOptions horizontalCentered="1"/>
  <pageMargins left="0.2" right="0.2" top="0.25" bottom="0.25" header="0.3" footer="0.3"/>
  <pageSetup scale="66" orientation="portrait" horizontalDpi="1200" verticalDpi="1200" r:id="rId1"/>
  <ignoredErrors>
    <ignoredError sqref="H17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greaterThan" id="{D88D474A-E3E7-4ED4-9E1B-C0E90A3C44A5}">
            <xm:f>'Agency Info'!$J$8</xm:f>
            <x14:dxf>
              <font>
                <b/>
                <i val="0"/>
                <color rgb="FFC00000"/>
              </font>
              <fill>
                <patternFill>
                  <bgColor rgb="FFFFC000"/>
                </patternFill>
              </fill>
            </x14:dxf>
          </x14:cfRule>
          <xm:sqref>D21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46C51602DBC04099BCE808B6CEBD7F" ma:contentTypeVersion="15" ma:contentTypeDescription="Create a new document." ma:contentTypeScope="" ma:versionID="da223d9e2d27bceae6070fc882aba8d9">
  <xsd:schema xmlns:xsd="http://www.w3.org/2001/XMLSchema" xmlns:xs="http://www.w3.org/2001/XMLSchema" xmlns:p="http://schemas.microsoft.com/office/2006/metadata/properties" xmlns:ns2="b5383936-f941-40c7-ac75-b9e52a2ffdbf" xmlns:ns3="25842106-4045-45a3-abc5-f107e823011e" targetNamespace="http://schemas.microsoft.com/office/2006/metadata/properties" ma:root="true" ma:fieldsID="b331cf134dee3a2828b2fca8b29224e4" ns2:_="" ns3:_="">
    <xsd:import namespace="b5383936-f941-40c7-ac75-b9e52a2ffdbf"/>
    <xsd:import namespace="25842106-4045-45a3-abc5-f107e82301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83936-f941-40c7-ac75-b9e52a2ff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d8ec3e-83e2-4146-9339-58cb4d0ddf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42106-4045-45a3-abc5-f107e82301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f3be2a2-a4a3-4450-aa4e-47cae801310a}" ma:internalName="TaxCatchAll" ma:showField="CatchAllData" ma:web="25842106-4045-45a3-abc5-f107e82301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842106-4045-45a3-abc5-f107e823011e" xsi:nil="true"/>
    <lcf76f155ced4ddcb4097134ff3c332f xmlns="b5383936-f941-40c7-ac75-b9e52a2ffd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C9C491-D0EE-410E-AEAC-941CCC62F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383936-f941-40c7-ac75-b9e52a2ffdbf"/>
    <ds:schemaRef ds:uri="25842106-4045-45a3-abc5-f107e8230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D75AC-EEDB-433B-A974-1F3051AE892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b5383936-f941-40c7-ac75-b9e52a2ffdbf"/>
    <ds:schemaRef ds:uri="http://purl.org/dc/terms/"/>
    <ds:schemaRef ds:uri="http://purl.org/dc/elements/1.1/"/>
    <ds:schemaRef ds:uri="http://schemas.microsoft.com/office/infopath/2007/PartnerControls"/>
    <ds:schemaRef ds:uri="25842106-4045-45a3-abc5-f107e82301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86FEB8-D62C-4910-B3F1-C5414F694D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Agency Info</vt:lpstr>
      <vt:lpstr>Personnel</vt:lpstr>
      <vt:lpstr>Expenses</vt:lpstr>
      <vt:lpstr>Revenue</vt:lpstr>
      <vt:lpstr>Service Targets</vt:lpstr>
      <vt:lpstr>Summary</vt:lpstr>
      <vt:lpstr>ANGRate</vt:lpstr>
      <vt:lpstr>Match</vt:lpstr>
      <vt:lpstr>Munis</vt:lpstr>
      <vt:lpstr>MuniTable</vt:lpstr>
      <vt:lpstr>Expenses!Print_Area</vt:lpstr>
      <vt:lpstr>Personnel!Print_Area</vt:lpstr>
      <vt:lpstr>Revenue!Print_Area</vt:lpstr>
      <vt:lpstr>'Service Targets'!Print_Area</vt:lpstr>
      <vt:lpstr>Summary!Print_Area</vt:lpstr>
      <vt:lpstr>Weeks</vt:lpstr>
      <vt:lpstr>Years</vt:lpstr>
      <vt:lpstr>YearsTable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Hickey</dc:creator>
  <cp:lastModifiedBy>Nancy DiMauro</cp:lastModifiedBy>
  <cp:lastPrinted>2025-03-06T15:00:29Z</cp:lastPrinted>
  <dcterms:created xsi:type="dcterms:W3CDTF">2025-01-10T14:35:07Z</dcterms:created>
  <dcterms:modified xsi:type="dcterms:W3CDTF">2025-03-06T19:34:27Z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0x0101005F46C51602DBC04099BCE808B6CEBD7F</vt:lpwstr>
  </property>
  <property fmtid="{D5CDD505-2E9C-101B-9397-08002B2CF9AE}" pid="3" name="MediaServiceImageTags">
    <vt:lpwstr/>
  </property>
</Properties>
</file>